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lockStructure="1"/>
  <bookViews>
    <workbookView windowWidth="11040" windowHeight="10920" firstSheet="3" activeTab="5"/>
  </bookViews>
  <sheets>
    <sheet name="catatan" sheetId="1" r:id="rId1"/>
    <sheet name="I. Identitas Prodi" sheetId="2" r:id="rId2"/>
    <sheet name="data" sheetId="3" state="hidden" r:id="rId3"/>
    <sheet name="II. Profil Lulusan" sheetId="4" r:id="rId4"/>
    <sheet name="III. CPL Prodi" sheetId="5" r:id="rId5"/>
    <sheet name="IV. Struktur Kurikulum " sheetId="6" r:id="rId6"/>
    <sheet name="Nama MK Baku" sheetId="7" r:id="rId7"/>
  </sheets>
  <definedNames>
    <definedName name="BID">data!$B$78</definedName>
    <definedName name="matakuliah">'IV. Struktur Kurikulum '!$B$10:$P$262</definedName>
    <definedName name="MK">'IV. Struktur Kurikulum '!$A$10:$P$262</definedName>
    <definedName name="prodi">data!$A$2:$A$78</definedName>
  </definedNames>
  <calcPr calcId="144525"/>
</workbook>
</file>

<file path=xl/sharedStrings.xml><?xml version="1.0" encoding="utf-8"?>
<sst xmlns="http://schemas.openxmlformats.org/spreadsheetml/2006/main" count="478">
  <si>
    <t>Petunjuk</t>
  </si>
  <si>
    <t>Isi data berurutan dari Identitas Prodi sampai Struktur Kurikulum</t>
  </si>
  <si>
    <t>Pada Identitas Prodi, pilih nama prodi maka kode matakuliah sheet pada sheet kurikulum otomatis terisi</t>
  </si>
  <si>
    <t>Mohon melihat nama matakuliah yang sudah dibakukan pada sheet Nama MK Baku</t>
  </si>
  <si>
    <t>Pada sheet Struktur Kurikulum, Bobot SKS otomatis terisi</t>
  </si>
  <si>
    <t>Pada sheet Struktur Kurikulum, Silakan diisi konfigurasi matakuliah pilihan (jika ada) mulai pada baris 266</t>
  </si>
  <si>
    <t>Pada sheet Struktur Kurikulum, hanya perlu diisi pada cell warna putih</t>
  </si>
  <si>
    <t>Jika matakuliah ditawarkan merupakan matakuliah yang bisa diambil oleh prodi lain (lintas prodi), silakan isi tanda # pada akhir nama matakuliah, contoh : datamining#</t>
  </si>
  <si>
    <t>Prodi Nonkependidikan MK KKN dengan bobot 4 sks diberikan pada semester antara 4 dan 5.</t>
  </si>
  <si>
    <t>Magang 1: Prodi Kependidikan terdiri dari; PLP1, PLP2, dan KKN di Satuan Pendidikan dengan bobot 14 sks. Prodi Nonkependidikan diberikan pilihan magang untuk memperkuat Bidang Keilmuannya dengan bobot 14 sks.</t>
  </si>
  <si>
    <t>Magang 2: mengacu pada pedoman MBKM Kemendikbud dengan bobot 14 sks.</t>
  </si>
  <si>
    <t>catatan versi dokumen</t>
  </si>
  <si>
    <t>versi</t>
  </si>
  <si>
    <t>tanggal</t>
  </si>
  <si>
    <t>keterangan</t>
  </si>
  <si>
    <t>pic</t>
  </si>
  <si>
    <t>FORMAT LAPORAN HASIL REVISI KURIKULUM  2020</t>
  </si>
  <si>
    <t xml:space="preserve">PRODI DI LINGKUNGAN UNDIKSHA </t>
  </si>
  <si>
    <t>I.</t>
  </si>
  <si>
    <t>Identitas Prodi</t>
  </si>
  <si>
    <t>a.</t>
  </si>
  <si>
    <t>Nama Prodi</t>
  </si>
  <si>
    <t>:</t>
  </si>
  <si>
    <t>Pendidikan Bahasa Inggris</t>
  </si>
  <si>
    <t>pilih salah satu</t>
  </si>
  <si>
    <t>b.</t>
  </si>
  <si>
    <t>Izin Pendirian</t>
  </si>
  <si>
    <t>252/DIKTI/Kep/1996</t>
  </si>
  <si>
    <t>c.</t>
  </si>
  <si>
    <t>Status Akreditasi</t>
  </si>
  <si>
    <t>Terakreditasi B</t>
  </si>
  <si>
    <t>d.</t>
  </si>
  <si>
    <t>e.</t>
  </si>
  <si>
    <t>Visi Prodi</t>
  </si>
  <si>
    <t>Menjadi prodi yang unggul berlandaskan falsafah Tri Hita Karana dalam pengembangan SDM pada bidang pendidikan bahasa Inggris di Asia pada tahun 2045</t>
  </si>
  <si>
    <t>f.</t>
  </si>
  <si>
    <t>Misi Prodi</t>
  </si>
  <si>
    <t>Menyelenggarakan pendidikan dan pembelajaran yang melahirkan SDM yang kolaboratif, kompetitif, dan berkarakter dalam bidang Pendidikan Bahasa Inggris.</t>
  </si>
  <si>
    <t>Menyelenggarakan penelitian yang kompetitif, kolaboratif, dan inovatif untuk pengembangan dan penerapan IPTEK dalam bidang Pendidikan Bahasa Inggris.</t>
  </si>
  <si>
    <t>Menyelenggarakan Pengabdian kepada Masyarakat yang akomodatif, kompetitif, kolaboratif, dan inovatif dalam bidang Pendidikan Bahasa Inggris.</t>
  </si>
  <si>
    <t>g</t>
  </si>
  <si>
    <t>Tujuan Prodi</t>
  </si>
  <si>
    <t>Menghasilkan Sarjana Pendidikan Bahasa Inggris yang menjunjung tinggi nilai-nilai ketuhanan, kemanusiaan, keberagaman, demokrasi, dan keadilan dalam menjalankan tugas.</t>
  </si>
  <si>
    <t>Menghasilkan Sarjana Pendidikan Bahasa Inggris yang memiliki sikap, pengetahuan, keterampilan umum, dan keterampilan khusus dalam bidang pendidikan bahasa Inggris untuk mendukung peran dan karirnya di masa mendatang.</t>
  </si>
  <si>
    <t>Menghasilkan Sarjana Pendidikan Bahasa Inggris yang mampu berwirausaha dan bersaing dalam pasar kerja lokal maupun global</t>
  </si>
  <si>
    <t>Menghasilkan karya penelitian dalam bidang Pendidikan Bahasa Inggris yang kompetitif dan memiliki kebaruan.</t>
  </si>
  <si>
    <t>Menghasilkan Sarjana Pendidikan Bahasa Inggris yang mampu bekerja secara bersama-sama dalam tim di tempat kerja.</t>
  </si>
  <si>
    <t>jurusan</t>
  </si>
  <si>
    <t>Kode</t>
  </si>
  <si>
    <t>Bimbingan dan Konseling</t>
  </si>
  <si>
    <t>BKS</t>
  </si>
  <si>
    <t>Teknologi Pendidikan</t>
  </si>
  <si>
    <t>TPD</t>
  </si>
  <si>
    <t>Pendidikan Guru Sekolah Dasar</t>
  </si>
  <si>
    <t>GSD</t>
  </si>
  <si>
    <t>Pendidikan Guru Pendidikan Anak Usia Dini</t>
  </si>
  <si>
    <t>PUD</t>
  </si>
  <si>
    <t>Bahasa Inggris</t>
  </si>
  <si>
    <t>IGG</t>
  </si>
  <si>
    <t>Pendidikan Bahasa Jepang (D3)</t>
  </si>
  <si>
    <t>PBJ</t>
  </si>
  <si>
    <t>Pendidikan Bahasa Bali (D3)</t>
  </si>
  <si>
    <t>PBB</t>
  </si>
  <si>
    <t>Desain Komunikasi Visual (D3)</t>
  </si>
  <si>
    <t>DKV</t>
  </si>
  <si>
    <t>Pendidikan Bahasa dan Sastra Indonesia</t>
  </si>
  <si>
    <t>IND</t>
  </si>
  <si>
    <t>ING</t>
  </si>
  <si>
    <t>Pendidikan Seni Rupa</t>
  </si>
  <si>
    <t>PSR</t>
  </si>
  <si>
    <t>Pendidikan Bahasa Bali</t>
  </si>
  <si>
    <t>BLI</t>
  </si>
  <si>
    <t>Pendidikan Bahasa Jepang</t>
  </si>
  <si>
    <t>JPG</t>
  </si>
  <si>
    <t>Analis Kimia</t>
  </si>
  <si>
    <t>KIA</t>
  </si>
  <si>
    <t>Budidaya Kelautan</t>
  </si>
  <si>
    <t>BKL</t>
  </si>
  <si>
    <t>Pendidikan Matematika</t>
  </si>
  <si>
    <t>MAT</t>
  </si>
  <si>
    <t>Pendidikan Fisika</t>
  </si>
  <si>
    <t>FIS</t>
  </si>
  <si>
    <t>Pendidikan Kimia</t>
  </si>
  <si>
    <t>KIM</t>
  </si>
  <si>
    <t>Pendidikan Biologi</t>
  </si>
  <si>
    <t>BIO</t>
  </si>
  <si>
    <t>Kimia</t>
  </si>
  <si>
    <t>MIA</t>
  </si>
  <si>
    <t>Biologi</t>
  </si>
  <si>
    <t>MBB</t>
  </si>
  <si>
    <t>Matematika</t>
  </si>
  <si>
    <t>MMM</t>
  </si>
  <si>
    <t>Akuakultur</t>
  </si>
  <si>
    <t>KUL</t>
  </si>
  <si>
    <t>Pendidikan IPA</t>
  </si>
  <si>
    <t>IPA</t>
  </si>
  <si>
    <t>Pendidikan Matematika (S2)</t>
  </si>
  <si>
    <t>PMT</t>
  </si>
  <si>
    <t>Pendidikan IPA (S2)</t>
  </si>
  <si>
    <t>PIA</t>
  </si>
  <si>
    <t>Perpustakaan (D3)</t>
  </si>
  <si>
    <t>PUS</t>
  </si>
  <si>
    <t>Survey dan Pemetaan (D3)</t>
  </si>
  <si>
    <t>SUP</t>
  </si>
  <si>
    <t>Pendidikan Sejarah</t>
  </si>
  <si>
    <t>SEJ</t>
  </si>
  <si>
    <t>Pendidikan Geografi</t>
  </si>
  <si>
    <t>GEO</t>
  </si>
  <si>
    <t>Pendidikan Pancasila dan Kewarganegaraan</t>
  </si>
  <si>
    <t>PKN</t>
  </si>
  <si>
    <t>Pendidikan Sosiologi</t>
  </si>
  <si>
    <t>SOS</t>
  </si>
  <si>
    <t>Ilmu Hukum</t>
  </si>
  <si>
    <t>HKM</t>
  </si>
  <si>
    <t>Manajemen Informatika</t>
  </si>
  <si>
    <t>INF</t>
  </si>
  <si>
    <t>Teknik Elektronika</t>
  </si>
  <si>
    <t>ELE</t>
  </si>
  <si>
    <t>Boga Perhotelan</t>
  </si>
  <si>
    <t>BPH</t>
  </si>
  <si>
    <t>Pendidikan Kesejahteraan Keluarga</t>
  </si>
  <si>
    <t>PKK</t>
  </si>
  <si>
    <t>Pendidikan Teknik Informatika</t>
  </si>
  <si>
    <t>TIK</t>
  </si>
  <si>
    <t>Pendidikan Teknik Elektro</t>
  </si>
  <si>
    <t>PTE</t>
  </si>
  <si>
    <t>Pendidikan Teknik Mesin</t>
  </si>
  <si>
    <t>PTM</t>
  </si>
  <si>
    <t>Sistem Informasi</t>
  </si>
  <si>
    <t>SIF</t>
  </si>
  <si>
    <t>Ilmu Komputer</t>
  </si>
  <si>
    <t>KOM</t>
  </si>
  <si>
    <t>Pendidikan Vokasional Seni Kuliner</t>
  </si>
  <si>
    <t>VSK</t>
  </si>
  <si>
    <t>Pelatihan Olahraga Pariwisata</t>
  </si>
  <si>
    <t>POP</t>
  </si>
  <si>
    <t>Kebidanan (D3)</t>
  </si>
  <si>
    <t>KBD</t>
  </si>
  <si>
    <t>Pendidikan Jasmani Kesehatan dan Rekreasi</t>
  </si>
  <si>
    <t>JAS</t>
  </si>
  <si>
    <t>Pendidikan Kepelatihan Olahraga</t>
  </si>
  <si>
    <t>PKO</t>
  </si>
  <si>
    <t>Ilmu Keolahragaan</t>
  </si>
  <si>
    <t>IKO</t>
  </si>
  <si>
    <t>Penelitian dan Evaluasi Pendidikan</t>
  </si>
  <si>
    <t>PEP</t>
  </si>
  <si>
    <t>Pendidikan Bahasa</t>
  </si>
  <si>
    <t>BHS</t>
  </si>
  <si>
    <t>Administrasi Pendidikan</t>
  </si>
  <si>
    <t>APD</t>
  </si>
  <si>
    <t>Pendidikan Dasar</t>
  </si>
  <si>
    <t>PDS</t>
  </si>
  <si>
    <t>Teknologi Pembelajaran</t>
  </si>
  <si>
    <t>TPB</t>
  </si>
  <si>
    <t>Pendidikan Bahasa Inggris (S2)</t>
  </si>
  <si>
    <t>PBI</t>
  </si>
  <si>
    <t>Pendidikan IPS (S2)</t>
  </si>
  <si>
    <t>IPS</t>
  </si>
  <si>
    <t>Ilmu Komputer (S2)</t>
  </si>
  <si>
    <t>ILK</t>
  </si>
  <si>
    <t>Bimbingan Konseling (S2)</t>
  </si>
  <si>
    <t>BDK</t>
  </si>
  <si>
    <t>Pendidikan Olahraga (S2)</t>
  </si>
  <si>
    <t>POR</t>
  </si>
  <si>
    <t>Pendidikan Bahasa (S3)</t>
  </si>
  <si>
    <t>PBS</t>
  </si>
  <si>
    <t>Pendidikan Dasar (S3)</t>
  </si>
  <si>
    <t>PDR</t>
  </si>
  <si>
    <t>Ilmu Pendidikan (S3)</t>
  </si>
  <si>
    <t>IPD</t>
  </si>
  <si>
    <t>Akuntansi (D3)</t>
  </si>
  <si>
    <t>AKN</t>
  </si>
  <si>
    <t>Perhotelan</t>
  </si>
  <si>
    <t>HOT</t>
  </si>
  <si>
    <t>Pendidikan Ekonomi</t>
  </si>
  <si>
    <t>EKO</t>
  </si>
  <si>
    <t>Manajemen</t>
  </si>
  <si>
    <t>MNJ</t>
  </si>
  <si>
    <t>Akuntansi (S1)</t>
  </si>
  <si>
    <t>AKS</t>
  </si>
  <si>
    <t>Kedokteran</t>
  </si>
  <si>
    <t>DTS</t>
  </si>
  <si>
    <t>Analisis Kimia (D4)</t>
  </si>
  <si>
    <t>ANK</t>
  </si>
  <si>
    <t>Agribisnis Perikanan (D4)</t>
  </si>
  <si>
    <t>AGP</t>
  </si>
  <si>
    <t>Akuntasi Sektor Publik (D4)</t>
  </si>
  <si>
    <t>ASP</t>
  </si>
  <si>
    <t>Perhotelan (D4)</t>
  </si>
  <si>
    <t>PHT</t>
  </si>
  <si>
    <t>Teknologi Rekayasa Perangkat Lunak (D4)</t>
  </si>
  <si>
    <t>RPL</t>
  </si>
  <si>
    <t>Teknologi Rekayasa Sistem Elektronika (D4)</t>
  </si>
  <si>
    <t>RSE</t>
  </si>
  <si>
    <t>Bahasa Inggris Terapan (D4)</t>
  </si>
  <si>
    <t>BIT</t>
  </si>
  <si>
    <t>Desain Komunikasi Visual (D4)</t>
  </si>
  <si>
    <t>DKL</t>
  </si>
  <si>
    <t>Kebidanan (D4)</t>
  </si>
  <si>
    <t>BID</t>
  </si>
  <si>
    <t>II.</t>
  </si>
  <si>
    <t>Profil Lulusan</t>
  </si>
  <si>
    <t>No</t>
  </si>
  <si>
    <t>Nama Profil</t>
  </si>
  <si>
    <t>Deskripsi Profil</t>
  </si>
  <si>
    <t xml:space="preserve">Sebagai pendidik Bahasa Inggris </t>
  </si>
  <si>
    <t>Sebagai pendidik Bahasa Inggris yang memiliki kompetensi untuk merancang, menyelenggarakan, dan melakukan penilaian  pembelajaran Bahasa Inggris secara inovatif dan efektif, baik pada pendidikan formal maupun nonformal, dengan selalu menunjukkan perilaku yang menjunjung moral luhur, berbudaya dan menghargai perbedaan.</t>
  </si>
  <si>
    <t>Sebagai peneliti</t>
  </si>
  <si>
    <t>Sebagai peneliti yang memiliki kompetensi untuk melakukan penelitian dan pengembangan keilmuan dalam konteks mengaplikasikan, mengkaji, membuat desain, memanfaatkan IPTEKS dan menyelesaikan masalah dalam Pendidikan Bahasa Inggris.</t>
  </si>
  <si>
    <t>Sebagai wirausaha</t>
  </si>
  <si>
    <t>Sebagai wirausaha dan tenaga ahli  yang memiliki kompetensi di bidang perancangan pendidikan dan pelatihan Bahasa Inggris, pariwisata, atau penulisan kreatif dan jurnalisme.</t>
  </si>
  <si>
    <t>III.</t>
  </si>
  <si>
    <t>Capaian Pembelajaran Lulusan (CPL) Prodi</t>
  </si>
  <si>
    <t>No.</t>
  </si>
  <si>
    <t>CPL</t>
  </si>
  <si>
    <t>CPL Sikap (S)</t>
  </si>
  <si>
    <t>S1</t>
  </si>
  <si>
    <t>Bertaqwa kepada Tuhan Yang Maha Esa dan mampu menunjukkan sikap religious</t>
  </si>
  <si>
    <t>S2</t>
  </si>
  <si>
    <t>Menjunjung tinggi nilai kemanusiaan dalam menjalankan tugas berdasarkan agama, moral dan etika.</t>
  </si>
  <si>
    <t>S3</t>
  </si>
  <si>
    <t>Berkontribusi dalam peningkatan mutu kehidupan bermasyarakat, berbangsa, bernegara, dan peradaban berdasarkan Pancasila.</t>
  </si>
  <si>
    <t>S4</t>
  </si>
  <si>
    <t>Berperan sebagai warga negara yang bangga dan cinta tanah air, memiliki nasionalisme serta rasa tanggungjawab pada negara dan bangsa</t>
  </si>
  <si>
    <t>S5</t>
  </si>
  <si>
    <t>Menghargai keanekaragaman budaya, pandangan, agama, dan kepercayaan,  serta pendapat atau temuan orisinal orang lain</t>
  </si>
  <si>
    <t>S6</t>
  </si>
  <si>
    <t>Bekerja sama dan memiliki kepekaan sosial serta kepedulian terhadap  masyarakat dan lingkungan</t>
  </si>
  <si>
    <t>S7</t>
  </si>
  <si>
    <t>Taat hukum dan disiplin dalam kehidupan bermasyarakat dan bernegara</t>
  </si>
  <si>
    <t>S8</t>
  </si>
  <si>
    <t>Menginternalisasi nilai, norma, dan etika akademik</t>
  </si>
  <si>
    <t>S9</t>
  </si>
  <si>
    <t>Menunjukkan sikap bertanggungjawab atas pekerjaan di bidang keahliannya secara mandiri</t>
  </si>
  <si>
    <t>S10</t>
  </si>
  <si>
    <t>Mempunyai ketulusan, komitmen, dan kesungguhan hati untuk mengembangkan sikap, nilai dan kemampuan peserta didik</t>
  </si>
  <si>
    <t>S11</t>
  </si>
  <si>
    <t>Menginternalisasi semangat kemandirian, kejuangan, dan kewirausahaan.</t>
  </si>
  <si>
    <t>S12</t>
  </si>
  <si>
    <t>Menunjukkan perilaku berdasarkan nilai moral luhur, bersikap empatik dan menghargai perbedaan, dan menjunjung tinggi nilai kemanusiaan melalui pembentukan kepribadian dan interaksi sosial yang humanis</t>
  </si>
  <si>
    <t>S13</t>
  </si>
  <si>
    <t>Menunjukkan sikap dan perilaku yang bertanggung jawab, beretika serta menghargai pendapat dan temuan orisinil orang lain</t>
  </si>
  <si>
    <t>S14</t>
  </si>
  <si>
    <t>Memiliki kepribadian dan interaksi sosial yang berempatik dan humanis</t>
  </si>
  <si>
    <t>S15</t>
  </si>
  <si>
    <t>Menunjukkan sikap mental profesi dan perilaku taat hukum yang bertanggungjawab atas pekerjaan di bidang keahliannya dengan selalu mengutamakan peningkatan mutu kehidupan bermasyarakat dan berbangsa.</t>
  </si>
  <si>
    <t>CPL Pengetahuan (P)</t>
  </si>
  <si>
    <t>P1</t>
  </si>
  <si>
    <t>Menguasai konsep dasar teoretik dan memiliki kemampuan profesional dalam bidang pendidikan Bahasa Inggris</t>
  </si>
  <si>
    <t>P2</t>
  </si>
  <si>
    <t>Memiliki kemampuan pedagogik terkait dengan bidang pendidikan bahasa Inggris</t>
  </si>
  <si>
    <t>P3</t>
  </si>
  <si>
    <t>Memiliki kemampuan untuk merancang, melaksanakan dan menilai proses pembelajaran  yang inspiratif, inovatif, menantang, menyenangkan dan memotivasi di bidang pendidikan Bahasa Inggris</t>
  </si>
  <si>
    <t>P4</t>
  </si>
  <si>
    <t>Memiliki kemampuan logika berpikir ilmiah dalam mengkaji fenomena pendidikan, kemasyarakatan dan kebahasaan secara teoretis maupun empiris</t>
  </si>
  <si>
    <t>P5</t>
  </si>
  <si>
    <t>Mampu melakukan riset tingkat pemula di bidang pendidikan Bahasa Inggris, kebahasaan, dan kesusastraan dengan menggunakan logika berpikir ilmiah untuk memberikan alternatif penyelesaian masalah</t>
  </si>
  <si>
    <t>P6</t>
  </si>
  <si>
    <t>Mampu menerapkan pemikiran dan perilaku sistematis, kreatif, inovatif, dan bertanggung jawab dalam penerapan pengetahuan di bidang keahlian berbahasa, pendidikan Bahasa Inggris, kebahasaan, kesusastraan</t>
  </si>
  <si>
    <t>CPL Keterampilan Umum (KU)</t>
  </si>
  <si>
    <t>KU1</t>
  </si>
  <si>
    <t>Mampu merencanakan kariernya sendiri (career and personal development) di bidang pendidikan Bahasa Inggris baik dalam tataran pendidikan formal maupun nonformal</t>
  </si>
  <si>
    <t>KU2</t>
  </si>
  <si>
    <t>Mampu menjalin hubungan profesional dan interpersonal secara konstruktif dan bertanggung jawab untuk membantu menyelesaikan persoalan pembelajaran Bahasa Inggris</t>
  </si>
  <si>
    <t>KU3</t>
  </si>
  <si>
    <t>KU4</t>
  </si>
  <si>
    <t>CPL Keterampilan Khusus (KK)</t>
  </si>
  <si>
    <t>KK1</t>
  </si>
  <si>
    <t>Mampu berkomunikasi secara lisan dan tertulis dalam Bahasa Inggris, serta membangun hubungan interpersonal yang produktif</t>
  </si>
  <si>
    <t>KK2</t>
  </si>
  <si>
    <t>Mampu merancang, melaksanakan, dan mengevaluasi pembelajaran Bahasa Inggris yang inspiratif, kreatif, inovatif, menantang, dan menyenangkan</t>
  </si>
  <si>
    <t>KK3</t>
  </si>
  <si>
    <t>Mampu mengkaji, menganalisa, dan dan memecahkan masalah-masalah dalam pembelajaran bahasa Inggris dalam rangka meningkatkan kualitas proses pembelajaran Bahasa Inggris</t>
  </si>
  <si>
    <t>KK4</t>
  </si>
  <si>
    <t>Mampu memanfaatkan  dan mengembangkan perangkat teknologi informasi dan komunikasi untuk mendukung pembelajaran Bahasa Inggris</t>
  </si>
  <si>
    <t>KK5</t>
  </si>
  <si>
    <t>Mampu menyusun usulan penelitian, melakukan peneltian dan menulis laporan penelitian dengan memanfaatkan teknologi informasi secara bertanggungjawab dan menjunjung tinggi etika akademik</t>
  </si>
  <si>
    <t>KK6</t>
  </si>
  <si>
    <t>Mampu mempertanggung jawabkan hasil kerja individual maupun kelompok pada masyarakat keilmuan maupun masyarakat luas dalam bentuk skripsi, laporan kerja, maupun artikel akademik.</t>
  </si>
  <si>
    <t>KK7</t>
  </si>
  <si>
    <t>Memiliki keahlian di bidang wirausaha baik dalam sektor pendidikan maupun non pendidikan yang mampu berkarya dan  bersaing.</t>
  </si>
  <si>
    <t>KK8</t>
  </si>
  <si>
    <t>Memiliki keahlian di bidang English for Specific Purposes khususnya di bidang English for Occupational Purposes yang mampu menerapkan pemikiran logis, kritis, sistematis dan inovatif dalam pengembangan pengetahuan di bidang English for Occupational Purposes dengan memanfaatkan teknologi informasi secara bertanggung jawab serta untuk menguasai konsep dasar teoretik dan pedagogik di bidang terkait melalui perancangan, pelaksanaan, dan evaluasi pelatihan yang kreatif, inovatif dan produktif.</t>
  </si>
  <si>
    <t>KK9</t>
  </si>
  <si>
    <t>Memiliki keahlian di bidang Creative Writing dengan kemampuan menulis teks sastra fiksi dan nonfiksi serta melakukan pembahasan sederhana terhadap teks sastra melalui interpretasi dan kajian yang memperhitungkan komponen-komponen teks sastra yang dikaji, baik dalam bentuk puisi, prosa, maupun drama dan menuangkannya ke dalam bentuk artikel ilmiah yang menjunjung tinggi etika akademik, dan menerbitkannya melalui berbagai media massa, baik melalui pementasan, media cetak, konferensi dan seminar terkait, serta media elektronik.</t>
  </si>
  <si>
    <t>DAFTAR MATAKULIAH KURIKULUM 2020 (MBKM)</t>
  </si>
  <si>
    <t>Summary</t>
  </si>
  <si>
    <t>Banyak Mata Kuliah yang Ditawarkan</t>
  </si>
  <si>
    <t>Total SKS</t>
  </si>
  <si>
    <t>Kode Prodi</t>
  </si>
  <si>
    <t>MPK</t>
  </si>
  <si>
    <t>Iptek Pendukung</t>
  </si>
  <si>
    <t>Inti Keilmuan</t>
  </si>
  <si>
    <t>Penciri</t>
  </si>
  <si>
    <t>Status Dokumen</t>
  </si>
  <si>
    <t>Semester</t>
  </si>
  <si>
    <t>No Urut</t>
  </si>
  <si>
    <t>Kode MK</t>
  </si>
  <si>
    <t>Nama Matakuliah</t>
  </si>
  <si>
    <t>Bobot SKS</t>
  </si>
  <si>
    <t>SKS</t>
  </si>
  <si>
    <t>Jenis Matakuliah (Pilih Salah Satu, isi tanda (V)</t>
  </si>
  <si>
    <t>Kode MK Prasyarat (pisahkan dengan koma)</t>
  </si>
  <si>
    <t xml:space="preserve">Ditawarkan Lintas Prodi? (isi tanda V) </t>
  </si>
  <si>
    <t>Kuota mhs per kelas</t>
  </si>
  <si>
    <t>CPL prodi yang menjadi muatan matakuliah (Tuliskan kode CPL)</t>
  </si>
  <si>
    <t>Termasuk Matakuliah Pilihan? (isi V jika Ya)</t>
  </si>
  <si>
    <t>Tatap Muka</t>
  </si>
  <si>
    <t>Praktikum</t>
  </si>
  <si>
    <t xml:space="preserve">Praktik Lapangan </t>
  </si>
  <si>
    <t>Simulasi</t>
  </si>
  <si>
    <t>01</t>
  </si>
  <si>
    <t>Agama Konghucu</t>
  </si>
  <si>
    <t>V</t>
  </si>
  <si>
    <t>S1, S2, S3, S4, S5, S6, S7, S8, S9, S10, S11, S12, S13, S14, S15</t>
  </si>
  <si>
    <t>02</t>
  </si>
  <si>
    <t>Agam Hindu</t>
  </si>
  <si>
    <t>03</t>
  </si>
  <si>
    <t>Agama Islam</t>
  </si>
  <si>
    <t>04</t>
  </si>
  <si>
    <t>Agama Kristen Katolik</t>
  </si>
  <si>
    <t>05</t>
  </si>
  <si>
    <t>Agama Kristen Protestan</t>
  </si>
  <si>
    <t>06</t>
  </si>
  <si>
    <t>Agama Budha</t>
  </si>
  <si>
    <t>07</t>
  </si>
  <si>
    <t>Pancasila</t>
  </si>
  <si>
    <t>08</t>
  </si>
  <si>
    <t>Perkembangan Peserta Didik</t>
  </si>
  <si>
    <t>S1, S2, S3, S4, S5, S6, S7, S8, S9, S10, S11, S12, S13, S14, S15, P1, P2, KU2, KU3</t>
  </si>
  <si>
    <t>09</t>
  </si>
  <si>
    <t>Wawasan Kependidikan</t>
  </si>
  <si>
    <t>S1, S2, S3, S4, S5, S6, S7, S8, S9, S10, S11, S12, S13, S14, S15, P1, P2, P4, KU2, KU3</t>
  </si>
  <si>
    <t>10</t>
  </si>
  <si>
    <t>Intensive English Course</t>
  </si>
  <si>
    <t>S1, S6, S7, S8, S9, S10, S11, S13, S14, P1, P2, KU2, KU3, KU4, KK1</t>
  </si>
  <si>
    <t>11</t>
  </si>
  <si>
    <t>Interpretive Reading</t>
  </si>
  <si>
    <t>12</t>
  </si>
  <si>
    <t>Speaking for Social Interaction#</t>
  </si>
  <si>
    <t>13</t>
  </si>
  <si>
    <t>14</t>
  </si>
  <si>
    <t>15</t>
  </si>
  <si>
    <t>16</t>
  </si>
  <si>
    <t>17</t>
  </si>
  <si>
    <t>18</t>
  </si>
  <si>
    <t>19</t>
  </si>
  <si>
    <t>20</t>
  </si>
  <si>
    <t>21</t>
  </si>
  <si>
    <t>22</t>
  </si>
  <si>
    <t>23</t>
  </si>
  <si>
    <t>24</t>
  </si>
  <si>
    <t>25</t>
  </si>
  <si>
    <t>Total</t>
  </si>
  <si>
    <t>Total SKS diluar MK Pilihan :</t>
  </si>
  <si>
    <t>Ditawarkan Lintas Prodi?</t>
  </si>
  <si>
    <t>Pendidikan Kewarganegaraan</t>
  </si>
  <si>
    <t>Bahasa Indonesia</t>
  </si>
  <si>
    <t>THK</t>
  </si>
  <si>
    <t>Telaah Kurikulum</t>
  </si>
  <si>
    <t>S1, S2, S3, S4, S5, S6, S7, S8, S9, S10, S11, S12, S13, S14, S15, P1, P2, P3, KU2, KU3</t>
  </si>
  <si>
    <t>Belajar dan Pembelajaran</t>
  </si>
  <si>
    <t>Literal Listening</t>
  </si>
  <si>
    <t>Basic English Grammar</t>
  </si>
  <si>
    <t>Paragraph Writing</t>
  </si>
  <si>
    <t>Speaking for Academic Purposes#</t>
  </si>
  <si>
    <t>Critical Reading</t>
  </si>
  <si>
    <t>Introduction to Linguistics</t>
  </si>
  <si>
    <t>Strategi dan Desain Pembelajaran</t>
  </si>
  <si>
    <t>Asesmen dan Evaluasi Pembelajaran</t>
  </si>
  <si>
    <t>Interpretive Listening</t>
  </si>
  <si>
    <t>Complex English Grammar</t>
  </si>
  <si>
    <t>Academic Writing</t>
  </si>
  <si>
    <t>Classroom Management</t>
  </si>
  <si>
    <t xml:space="preserve">English Phonology </t>
  </si>
  <si>
    <t>Teaching English as a Foreign Language</t>
  </si>
  <si>
    <t>Introduction to Sociolinguistics (+Discourse)</t>
  </si>
  <si>
    <t>Introduction to Literature (Prose, Poetry, Drama)</t>
  </si>
  <si>
    <t>Pembelajaran Mikro</t>
  </si>
  <si>
    <t>ING 19108, ING 19109, ING 19204, ING 19205, ING 19301, ING 19308, ING 19306</t>
  </si>
  <si>
    <t>Research Methods on Language and Teaching</t>
  </si>
  <si>
    <t>Statistics</t>
  </si>
  <si>
    <t>Scientific Writing</t>
  </si>
  <si>
    <t>Introduction to English for Specific Purposes</t>
  </si>
  <si>
    <t>Edupreneurship</t>
  </si>
  <si>
    <t>Cross Culture Understanding</t>
  </si>
  <si>
    <t xml:space="preserve">Literature and Language Teaching </t>
  </si>
  <si>
    <t>Introduction to Morphosyntax</t>
  </si>
  <si>
    <t>Introduction to Pragmasemantics</t>
  </si>
  <si>
    <t>Lintas Prodi-ICT dalam Pembelajaran</t>
  </si>
  <si>
    <t xml:space="preserve">Lintas Prodi-Tourism I* </t>
  </si>
  <si>
    <t xml:space="preserve">Lintas Prodi-Tourism II* </t>
  </si>
  <si>
    <t>Speaking for Social Interactions#</t>
  </si>
  <si>
    <t>Teaching English for Young Learners#</t>
  </si>
  <si>
    <t>Instructional Design and Technology (IDT)*#</t>
  </si>
  <si>
    <t>English Course Management*#</t>
  </si>
  <si>
    <t>English for Tourism#</t>
  </si>
  <si>
    <t>Creative Writing*#</t>
  </si>
  <si>
    <t>Journalism*#</t>
  </si>
  <si>
    <t>Public Speaking*#</t>
  </si>
  <si>
    <t>Translation</t>
  </si>
  <si>
    <t>Interpreting</t>
  </si>
  <si>
    <t>Business English</t>
  </si>
  <si>
    <t>English for FB</t>
  </si>
  <si>
    <t>English for FO</t>
  </si>
  <si>
    <t>English for Tour and Travel</t>
  </si>
  <si>
    <t>Magang 1 (PLP1, PLP2, KKN)</t>
  </si>
  <si>
    <t>Skripsi</t>
  </si>
  <si>
    <t>ING19402, ING19403</t>
  </si>
  <si>
    <t>Seminar on ELT</t>
  </si>
  <si>
    <t>S1, S6, S7, S8, S9, S10, S11, S13, S14, P1, P2, KU2, KU3, KU4, KK2</t>
  </si>
  <si>
    <t>S1, S6, S7, S8, S9, S10, S11, S13, S14, P1, P2, KU2, KU3, KU4, KK3</t>
  </si>
  <si>
    <t>S1, S6, S7, S8, S9, S10, S11, S13, S14, P1, P2, KU2, KU3, KU4, KK4</t>
  </si>
  <si>
    <t>S1, S6, S7, S8, S9, S10, S11, S13, S14, P1, P2, KU2, KU3, KU4, KK5</t>
  </si>
  <si>
    <t>S1, S6, S7, S8, S9, S10, S11, S13, S14, P1, P2, KU2, KU3, KU4, KK6</t>
  </si>
  <si>
    <t>S1, S6, S7, S8, S9, S10, S11, S13, S14, P1, P2, KU2, KU3, KU4, KK7</t>
  </si>
  <si>
    <t>S1, S6, S7, S8, S9, S10, S11, S13, S14, P1, P2, KU2, KU3, KU4, KK8</t>
  </si>
  <si>
    <t>S1, S6, S7, S8, S9, S10, S11, S13, S14, P1, P2, KU2, KU3, KU4, KK9</t>
  </si>
  <si>
    <t>S1, S6, S7, S8, S9, S10, S11, S13, S14, P1, P2, KU2, KU3, KU4, KK10</t>
  </si>
  <si>
    <t>S1, S6, S7, S8, S9, S10, S11, S13, S14, P1, P2, KU2, KU3, KU4, KK11</t>
  </si>
  <si>
    <t>Public Speaking</t>
  </si>
  <si>
    <t>S1, S6, S7, S8, S9, S10, S11, S13, S14, P1, P2, KU2, KU3, KU4, KK12</t>
  </si>
  <si>
    <t>S1, S6, S7, S8, S9, S10, S11, S13, S14, P1, P2, KU2, KU3, KU4, KK13</t>
  </si>
  <si>
    <t>S1, S6, S7, S8, S9, S10, S11, S13, S14, P1, P2, KU2, KU3, KU4, KK14</t>
  </si>
  <si>
    <t>S1, S6, S7, S8, S9, S10, S11, S13, S14, P1, P2, KU2, KU3, KU4, KK15</t>
  </si>
  <si>
    <t>S1, S6, S7, S8, S9, S10, S11, S13, S14, P1, P2, KU2, KU3, KU4, KK16</t>
  </si>
  <si>
    <t>Bagian dibawah ini diisi jika ada matakuliah pilihan</t>
  </si>
  <si>
    <t>Setiap satu kelompok pilihan, berarti mahasiswa diwajibkan memilih x dari daftar mk tersebut</t>
  </si>
  <si>
    <t>Kelompok sama : diisi nomor yang sama dengan matakuliah lain jika matakuliah tersebut harus diambil bersamaan</t>
  </si>
  <si>
    <t>Kelompok Pilihan 1</t>
  </si>
  <si>
    <t>Setiap mahasiswa wajib mengambil berapa MK dari daftar MK Berikut?</t>
  </si>
  <si>
    <t>Nama MK</t>
  </si>
  <si>
    <t>Kelompok Sama</t>
  </si>
  <si>
    <t>KOM19603</t>
  </si>
  <si>
    <t>KOM19604</t>
  </si>
  <si>
    <t>KOM19605</t>
  </si>
  <si>
    <t>KOM19606</t>
  </si>
  <si>
    <t>KOM19607</t>
  </si>
  <si>
    <t>KOM19608</t>
  </si>
  <si>
    <t>KOM19609</t>
  </si>
  <si>
    <t>KOM19610</t>
  </si>
  <si>
    <t>KOM19611</t>
  </si>
  <si>
    <t>KOM19612</t>
  </si>
  <si>
    <t>KOM19613</t>
  </si>
  <si>
    <t>KOM19614</t>
  </si>
  <si>
    <t>KOM19615</t>
  </si>
  <si>
    <t>KOM19616</t>
  </si>
  <si>
    <t>KOM19617</t>
  </si>
  <si>
    <t>KOM19702</t>
  </si>
  <si>
    <t>KOM19703</t>
  </si>
  <si>
    <t>KOM19704</t>
  </si>
  <si>
    <t>KOM19705</t>
  </si>
  <si>
    <t>KOM19706</t>
  </si>
  <si>
    <t>KOM19707</t>
  </si>
  <si>
    <t xml:space="preserve"> SKS Mahasiswa (jum MK di ambil X bobot sks)</t>
  </si>
  <si>
    <t>Kelompok Pilihan 2</t>
  </si>
  <si>
    <t>KOM19210</t>
  </si>
  <si>
    <t>KOM19211</t>
  </si>
  <si>
    <t>KOM19212</t>
  </si>
  <si>
    <t>KOM19213</t>
  </si>
  <si>
    <t>KOM19214</t>
  </si>
  <si>
    <t>KOM19215</t>
  </si>
  <si>
    <t>Kelompok Pilihan 3</t>
  </si>
  <si>
    <t>Kelompok Pilihan 4</t>
  </si>
  <si>
    <t>Kelompok Pilihan 5</t>
  </si>
  <si>
    <t>Kelompok Pilihan 6</t>
  </si>
  <si>
    <t>Kelompok Pilihan 7</t>
  </si>
  <si>
    <t>Kelompok Pilihan 8</t>
  </si>
  <si>
    <t>Kelompok Pilihan 9</t>
  </si>
  <si>
    <t>Kelompok Pilihan 10</t>
  </si>
  <si>
    <t>Nama Matakuliah yang dibakukan</t>
  </si>
  <si>
    <t>Keterangan</t>
  </si>
  <si>
    <t>Agama</t>
  </si>
  <si>
    <t>Semua</t>
  </si>
  <si>
    <t>untuk S1</t>
  </si>
  <si>
    <t>Tugas Akhir</t>
  </si>
  <si>
    <t>untuk Vokasi</t>
  </si>
  <si>
    <t>Lintas Prodi</t>
  </si>
</sst>
</file>

<file path=xl/styles.xml><?xml version="1.0" encoding="utf-8"?>
<styleSheet xmlns="http://schemas.openxmlformats.org/spreadsheetml/2006/main">
  <numFmts count="4">
    <numFmt numFmtId="176" formatCode="_ * #,##0.00_ ;_ * \-#,##0.00_ ;_ * &quot;-&quot;??_ ;_ @_ "/>
    <numFmt numFmtId="44" formatCode="_(&quot;$&quot;* #,##0.00_);_(&quot;$&quot;* \(#,##0.00\);_(&quot;$&quot;* &quot;-&quot;??_);_(@_)"/>
    <numFmt numFmtId="177" formatCode="_ * #,##0_ ;_ * \-#,##0_ ;_ * &quot;-&quot;_ ;_ @_ "/>
    <numFmt numFmtId="42" formatCode="_(&quot;$&quot;* #,##0_);_(&quot;$&quot;* \(#,##0\);_(&quot;$&quot;* &quot;-&quot;_);_(@_)"/>
  </numFmts>
  <fonts count="24">
    <font>
      <sz val="10"/>
      <color indexed="8"/>
      <name val="Arial"/>
      <charset val="134"/>
    </font>
    <font>
      <sz val="12"/>
      <name val="Times New Roman"/>
      <charset val="134"/>
    </font>
    <font>
      <sz val="11"/>
      <color indexed="17"/>
      <name val="Calibri"/>
      <family val="2"/>
      <charset val="134"/>
    </font>
    <font>
      <sz val="10"/>
      <color indexed="8"/>
      <name val="Arial"/>
      <family val="2"/>
      <charset val="134"/>
    </font>
    <font>
      <sz val="12"/>
      <color indexed="8"/>
      <name val="Arial"/>
      <family val="2"/>
      <charset val="134"/>
    </font>
    <font>
      <b/>
      <sz val="12"/>
      <name val="Arial"/>
      <family val="2"/>
      <charset val="134"/>
    </font>
    <font>
      <b/>
      <sz val="12"/>
      <color indexed="9"/>
      <name val="Arial"/>
      <family val="2"/>
      <charset val="134"/>
    </font>
    <font>
      <sz val="12"/>
      <name val="Arial"/>
      <family val="2"/>
      <charset val="134"/>
    </font>
    <font>
      <b/>
      <sz val="12"/>
      <color indexed="8"/>
      <name val="Arial"/>
      <family val="2"/>
      <charset val="134"/>
    </font>
    <font>
      <b/>
      <sz val="12"/>
      <color indexed="10"/>
      <name val="Arial"/>
      <family val="2"/>
      <charset val="134"/>
    </font>
    <font>
      <sz val="12"/>
      <color indexed="10"/>
      <name val="Arial"/>
      <family val="2"/>
      <charset val="134"/>
    </font>
    <font>
      <sz val="14"/>
      <color indexed="8"/>
      <name val="Arial"/>
      <family val="2"/>
      <charset val="134"/>
    </font>
    <font>
      <sz val="12"/>
      <color indexed="8"/>
      <name val="Times New Roman"/>
      <family val="1"/>
      <charset val="134"/>
    </font>
    <font>
      <b/>
      <sz val="12"/>
      <color indexed="30"/>
      <name val="Times New Roman"/>
      <family val="1"/>
      <charset val="134"/>
    </font>
    <font>
      <sz val="12"/>
      <name val="Times New Roman"/>
      <family val="1"/>
      <charset val="134"/>
    </font>
    <font>
      <b/>
      <sz val="12"/>
      <color indexed="8"/>
      <name val="Times New Roman"/>
      <family val="1"/>
      <charset val="134"/>
    </font>
    <font>
      <b/>
      <sz val="12"/>
      <color indexed="30"/>
      <name val="Arial"/>
      <family val="2"/>
      <charset val="134"/>
    </font>
    <font>
      <sz val="11"/>
      <color indexed="8"/>
      <name val="Calibri"/>
      <family val="2"/>
      <charset val="134"/>
    </font>
    <font>
      <sz val="10"/>
      <name val="Arial"/>
      <family val="2"/>
      <charset val="134"/>
    </font>
    <font>
      <sz val="11"/>
      <color indexed="8"/>
      <name val="Arial"/>
      <family val="2"/>
      <charset val="134"/>
    </font>
    <font>
      <sz val="11"/>
      <color indexed="8"/>
      <name val="Times New Roman"/>
      <family val="1"/>
      <charset val="134"/>
    </font>
    <font>
      <sz val="10"/>
      <name val="Times New Roman"/>
      <family val="1"/>
      <charset val="134"/>
    </font>
    <font>
      <sz val="10"/>
      <color indexed="8"/>
      <name val="Times New Roman"/>
      <family val="1"/>
      <charset val="134"/>
    </font>
    <font>
      <b/>
      <sz val="10"/>
      <color indexed="8"/>
      <name val="Arial"/>
      <family val="2"/>
      <charset val="134"/>
    </font>
  </fonts>
  <fills count="23">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12"/>
        <bgColor indexed="12"/>
      </patternFill>
    </fill>
    <fill>
      <patternFill patternType="solid">
        <fgColor indexed="9"/>
        <bgColor indexed="64"/>
      </patternFill>
    </fill>
    <fill>
      <patternFill patternType="solid">
        <fgColor indexed="26"/>
        <bgColor indexed="27"/>
      </patternFill>
    </fill>
    <fill>
      <patternFill patternType="solid">
        <fgColor indexed="31"/>
        <bgColor indexed="31"/>
      </patternFill>
    </fill>
    <fill>
      <patternFill patternType="solid">
        <fgColor indexed="9"/>
        <bgColor indexed="9"/>
      </patternFill>
    </fill>
    <fill>
      <patternFill patternType="solid">
        <fgColor indexed="47"/>
        <bgColor indexed="47"/>
      </patternFill>
    </fill>
    <fill>
      <patternFill patternType="solid">
        <fgColor indexed="27"/>
        <bgColor indexed="27"/>
      </patternFill>
    </fill>
    <fill>
      <patternFill patternType="solid">
        <fgColor indexed="45"/>
        <bgColor indexed="9"/>
      </patternFill>
    </fill>
    <fill>
      <patternFill patternType="solid">
        <fgColor indexed="47"/>
        <bgColor indexed="9"/>
      </patternFill>
    </fill>
    <fill>
      <patternFill patternType="solid">
        <fgColor indexed="17"/>
        <bgColor indexed="64"/>
      </patternFill>
    </fill>
    <fill>
      <patternFill patternType="solid">
        <fgColor indexed="17"/>
        <bgColor indexed="9"/>
      </patternFill>
    </fill>
    <fill>
      <patternFill patternType="solid">
        <fgColor indexed="53"/>
        <bgColor indexed="64"/>
      </patternFill>
    </fill>
    <fill>
      <patternFill patternType="solid">
        <fgColor indexed="53"/>
        <bgColor indexed="31"/>
      </patternFill>
    </fill>
    <fill>
      <patternFill patternType="solid">
        <fgColor indexed="9"/>
        <bgColor indexed="27"/>
      </patternFill>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indexed="45"/>
        <bgColor indexed="64"/>
      </patternFill>
    </fill>
    <fill>
      <patternFill patternType="solid">
        <fgColor indexed="22"/>
        <bgColor indexed="22"/>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7">
    <xf numFmtId="0" fontId="0" fillId="0" borderId="0">
      <alignment vertical="center"/>
    </xf>
    <xf numFmtId="176" fontId="1" fillId="0" borderId="0" applyFont="0" applyFill="0" applyBorder="0" applyAlignment="0" applyProtection="0">
      <alignment vertical="center"/>
    </xf>
    <xf numFmtId="44" fontId="1" fillId="0" borderId="0" applyFont="0" applyFill="0" applyBorder="0" applyAlignment="0" applyProtection="0">
      <alignment vertical="center"/>
    </xf>
    <xf numFmtId="0" fontId="2" fillId="2" borderId="0" applyNumberFormat="0" applyBorder="0" applyAlignment="0" applyProtection="0">
      <alignment vertical="center"/>
    </xf>
    <xf numFmtId="177" fontId="1" fillId="0" borderId="0" applyFont="0" applyFill="0" applyBorder="0" applyAlignment="0" applyProtection="0">
      <alignment vertical="center"/>
    </xf>
    <xf numFmtId="9" fontId="1" fillId="0" borderId="0" applyFont="0" applyFill="0" applyBorder="0" applyAlignment="0" applyProtection="0">
      <alignment vertical="center"/>
    </xf>
    <xf numFmtId="42" fontId="1" fillId="0" borderId="0" applyFont="0" applyFill="0" applyBorder="0" applyAlignment="0" applyProtection="0">
      <alignment vertical="center"/>
    </xf>
  </cellStyleXfs>
  <cellXfs count="240">
    <xf numFmtId="0" fontId="0" fillId="0" borderId="0" xfId="0" applyFont="1" applyAlignment="1"/>
    <xf numFmtId="0" fontId="3" fillId="0" borderId="0" xfId="0" applyFont="1" applyAlignment="1"/>
    <xf numFmtId="0" fontId="3" fillId="2" borderId="1" xfId="0" applyFont="1" applyFill="1" applyBorder="1" applyAlignment="1"/>
    <xf numFmtId="0" fontId="3" fillId="0" borderId="1" xfId="0" applyFont="1" applyBorder="1" applyAlignment="1"/>
    <xf numFmtId="0" fontId="3" fillId="0" borderId="1" xfId="0" applyFont="1" applyFill="1" applyBorder="1" applyAlignment="1"/>
    <xf numFmtId="0" fontId="4" fillId="0" borderId="0" xfId="0" applyFont="1" applyAlignment="1"/>
    <xf numFmtId="0" fontId="4" fillId="0" borderId="0" xfId="0" applyFont="1" applyAlignment="1">
      <alignment horizontal="center"/>
    </xf>
    <xf numFmtId="0" fontId="5" fillId="3" borderId="0" xfId="0" applyFont="1" applyFill="1" applyAlignment="1">
      <alignment horizontal="center" vertical="center" wrapText="1"/>
    </xf>
    <xf numFmtId="0" fontId="5" fillId="0" borderId="0" xfId="0" applyFont="1" applyAlignment="1">
      <alignment horizont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5" borderId="2" xfId="0" applyFont="1" applyFill="1" applyBorder="1" applyAlignment="1"/>
    <xf numFmtId="0" fontId="7" fillId="5" borderId="3" xfId="0" applyFont="1" applyFill="1" applyBorder="1" applyAlignment="1"/>
    <xf numFmtId="0" fontId="5" fillId="0" borderId="0" xfId="0" applyFont="1" applyAlignment="1"/>
    <xf numFmtId="0" fontId="5" fillId="0" borderId="0" xfId="0" applyFont="1" applyAlignment="1"/>
    <xf numFmtId="0" fontId="5" fillId="6" borderId="4" xfId="0" applyFont="1" applyFill="1" applyBorder="1" applyAlignment="1"/>
    <xf numFmtId="0" fontId="7" fillId="5" borderId="5" xfId="0" applyFont="1" applyFill="1" applyBorder="1" applyAlignment="1">
      <alignment horizontal="left"/>
    </xf>
    <xf numFmtId="0" fontId="7" fillId="5" borderId="6" xfId="0" applyFont="1" applyFill="1" applyBorder="1" applyAlignment="1"/>
    <xf numFmtId="0" fontId="7" fillId="7" borderId="7" xfId="0" applyFont="1" applyFill="1" applyBorder="1" applyAlignment="1">
      <alignment horizontal="center"/>
    </xf>
    <xf numFmtId="0" fontId="5" fillId="0" borderId="0" xfId="0" applyFont="1" applyAlignment="1">
      <alignment horizontal="left"/>
    </xf>
    <xf numFmtId="0" fontId="7" fillId="5" borderId="5" xfId="0" applyFont="1" applyFill="1" applyBorder="1" applyAlignment="1">
      <alignment vertical="top"/>
    </xf>
    <xf numFmtId="0" fontId="7" fillId="5" borderId="8" xfId="0" applyFont="1" applyFill="1" applyBorder="1" applyAlignment="1"/>
    <xf numFmtId="0" fontId="7" fillId="0" borderId="6" xfId="0" applyFont="1" applyBorder="1" applyAlignment="1">
      <alignment horizontal="center" vertical="center" wrapText="1"/>
    </xf>
    <xf numFmtId="0" fontId="5" fillId="8" borderId="0" xfId="0" applyFont="1" applyFill="1" applyAlignment="1">
      <alignment horizontal="left"/>
    </xf>
    <xf numFmtId="0" fontId="7" fillId="5" borderId="9" xfId="0" applyFont="1" applyFill="1" applyBorder="1" applyAlignment="1"/>
    <xf numFmtId="0" fontId="7" fillId="5" borderId="10" xfId="0" applyFont="1" applyFill="1" applyBorder="1" applyAlignment="1"/>
    <xf numFmtId="0" fontId="7" fillId="0" borderId="11" xfId="0" applyFont="1" applyBorder="1" applyAlignment="1"/>
    <xf numFmtId="0" fontId="7" fillId="5" borderId="0" xfId="0" applyFont="1" applyFill="1" applyBorder="1" applyAlignment="1"/>
    <xf numFmtId="0" fontId="7" fillId="0" borderId="0" xfId="0" applyFont="1" applyBorder="1" applyAlignment="1"/>
    <xf numFmtId="0" fontId="5" fillId="0" borderId="2" xfId="0" applyFont="1" applyBorder="1" applyAlignment="1">
      <alignment horizontal="left"/>
    </xf>
    <xf numFmtId="0" fontId="7" fillId="0" borderId="7" xfId="0" applyFont="1" applyBorder="1" applyAlignment="1"/>
    <xf numFmtId="0" fontId="5" fillId="9" borderId="4" xfId="0" applyFont="1" applyFill="1" applyBorder="1" applyAlignment="1">
      <alignment horizontal="left"/>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xf>
    <xf numFmtId="0" fontId="7" fillId="0" borderId="3" xfId="0" applyFont="1" applyBorder="1" applyAlignment="1"/>
    <xf numFmtId="0" fontId="7" fillId="0" borderId="13" xfId="0" applyFont="1" applyBorder="1" applyAlignment="1"/>
    <xf numFmtId="0" fontId="5" fillId="10" borderId="4" xfId="0" applyFont="1" applyFill="1" applyBorder="1" applyAlignment="1">
      <alignment horizontal="center"/>
    </xf>
    <xf numFmtId="0" fontId="7" fillId="5" borderId="4" xfId="0" applyFont="1" applyFill="1" applyBorder="1" applyAlignment="1">
      <alignment horizontal="center"/>
    </xf>
    <xf numFmtId="0" fontId="7" fillId="5" borderId="4" xfId="0" applyFont="1" applyFill="1" applyBorder="1" applyAlignment="1"/>
    <xf numFmtId="0" fontId="4" fillId="0" borderId="4" xfId="0" applyFont="1" applyBorder="1" applyAlignment="1" applyProtection="1">
      <protection locked="0"/>
    </xf>
    <xf numFmtId="0" fontId="4" fillId="5" borderId="7" xfId="0" applyFont="1" applyFill="1" applyBorder="1" applyAlignment="1" applyProtection="1">
      <alignment horizontal="center"/>
    </xf>
    <xf numFmtId="0" fontId="4" fillId="0" borderId="4" xfId="0" applyFont="1" applyBorder="1" applyAlignment="1" applyProtection="1">
      <alignment horizontal="center"/>
      <protection locked="0"/>
    </xf>
    <xf numFmtId="0" fontId="4" fillId="0" borderId="12" xfId="0" applyFont="1" applyBorder="1" applyAlignment="1" applyProtection="1">
      <protection locked="0"/>
    </xf>
    <xf numFmtId="0" fontId="7" fillId="5" borderId="2" xfId="0" applyFont="1" applyFill="1" applyBorder="1" applyAlignment="1"/>
    <xf numFmtId="0" fontId="4" fillId="0" borderId="1" xfId="0" applyFont="1" applyBorder="1" applyAlignment="1" applyProtection="1">
      <protection locked="0"/>
    </xf>
    <xf numFmtId="0" fontId="4" fillId="8" borderId="4" xfId="0" applyFont="1" applyFill="1" applyBorder="1" applyAlignment="1" applyProtection="1">
      <protection locked="0"/>
    </xf>
    <xf numFmtId="0" fontId="4" fillId="5" borderId="4" xfId="0" applyFont="1" applyFill="1" applyBorder="1" applyAlignment="1" applyProtection="1">
      <alignment horizontal="center"/>
    </xf>
    <xf numFmtId="0" fontId="4" fillId="8" borderId="4" xfId="0" applyFont="1" applyFill="1" applyBorder="1" applyAlignment="1" applyProtection="1">
      <alignment horizontal="center"/>
      <protection locked="0"/>
    </xf>
    <xf numFmtId="0" fontId="7" fillId="0" borderId="4" xfId="0" applyFont="1" applyBorder="1" applyAlignment="1" applyProtection="1">
      <protection locked="0"/>
    </xf>
    <xf numFmtId="0" fontId="7" fillId="0" borderId="4" xfId="0" applyFont="1" applyBorder="1" applyAlignment="1" applyProtection="1">
      <alignment horizontal="center"/>
      <protection locked="0"/>
    </xf>
    <xf numFmtId="0" fontId="5" fillId="8" borderId="2" xfId="0" applyFont="1" applyFill="1" applyBorder="1" applyAlignment="1"/>
    <xf numFmtId="0" fontId="7" fillId="5" borderId="7" xfId="0" applyFont="1" applyFill="1" applyBorder="1" applyAlignment="1"/>
    <xf numFmtId="0" fontId="5" fillId="8" borderId="4" xfId="0" applyFont="1" applyFill="1" applyBorder="1" applyAlignment="1">
      <alignment horizontal="center"/>
    </xf>
    <xf numFmtId="0" fontId="8" fillId="8" borderId="4" xfId="0" applyFont="1" applyFill="1" applyBorder="1" applyAlignment="1">
      <alignment horizontal="center"/>
    </xf>
    <xf numFmtId="0" fontId="4" fillId="11" borderId="7" xfId="0" applyFont="1" applyFill="1" applyBorder="1" applyAlignment="1" applyProtection="1">
      <protection locked="0"/>
    </xf>
    <xf numFmtId="0" fontId="4" fillId="12" borderId="4" xfId="0" applyFont="1" applyFill="1" applyBorder="1" applyAlignment="1" applyProtection="1">
      <protection locked="0"/>
    </xf>
    <xf numFmtId="0" fontId="4" fillId="12" borderId="7" xfId="0" applyFont="1" applyFill="1" applyBorder="1" applyAlignment="1" applyProtection="1">
      <protection locked="0"/>
    </xf>
    <xf numFmtId="0" fontId="4" fillId="13" borderId="1" xfId="0" applyFont="1" applyFill="1" applyBorder="1" applyAlignment="1" applyProtection="1">
      <protection locked="0"/>
    </xf>
    <xf numFmtId="0" fontId="4" fillId="14" borderId="1" xfId="0" applyFont="1" applyFill="1" applyBorder="1" applyAlignment="1" applyProtection="1">
      <protection locked="0"/>
    </xf>
    <xf numFmtId="0" fontId="4" fillId="14" borderId="14" xfId="0" applyFont="1" applyFill="1" applyBorder="1" applyAlignment="1" applyProtection="1">
      <protection locked="0"/>
    </xf>
    <xf numFmtId="0" fontId="4" fillId="14" borderId="2" xfId="0" applyFont="1" applyFill="1" applyBorder="1" applyAlignment="1" applyProtection="1">
      <protection locked="0"/>
    </xf>
    <xf numFmtId="0" fontId="4" fillId="14" borderId="4" xfId="0" applyFont="1" applyFill="1" applyBorder="1" applyAlignment="1" applyProtection="1">
      <protection locked="0"/>
    </xf>
    <xf numFmtId="0" fontId="6" fillId="4" borderId="7" xfId="0" applyFont="1" applyFill="1" applyBorder="1" applyAlignment="1">
      <alignment horizontal="center" vertical="center" wrapText="1"/>
    </xf>
    <xf numFmtId="0" fontId="7" fillId="10" borderId="3" xfId="0" applyFont="1" applyFill="1" applyBorder="1" applyAlignment="1">
      <alignment horizontal="center"/>
    </xf>
    <xf numFmtId="0" fontId="7" fillId="10" borderId="7" xfId="0" applyFont="1" applyFill="1" applyBorder="1" applyAlignment="1"/>
    <xf numFmtId="0" fontId="7" fillId="15" borderId="3" xfId="0" applyFont="1" applyFill="1" applyBorder="1" applyAlignment="1">
      <alignment horizontal="center"/>
    </xf>
    <xf numFmtId="0" fontId="7" fillId="16" borderId="7" xfId="0" applyFont="1" applyFill="1" applyBorder="1" applyAlignment="1">
      <alignment horizontal="center"/>
    </xf>
    <xf numFmtId="0" fontId="7" fillId="0" borderId="6" xfId="0" applyFont="1" applyBorder="1" applyAlignment="1"/>
    <xf numFmtId="0" fontId="7" fillId="0" borderId="8" xfId="0" applyFont="1" applyBorder="1" applyAlignment="1"/>
    <xf numFmtId="0" fontId="7" fillId="0" borderId="10" xfId="0" applyFont="1" applyBorder="1" applyAlignment="1"/>
    <xf numFmtId="0" fontId="5" fillId="10" borderId="5"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7" fillId="0" borderId="9" xfId="0" applyFont="1" applyBorder="1" applyAlignment="1"/>
    <xf numFmtId="0" fontId="7" fillId="0" borderId="1" xfId="0" applyFont="1" applyBorder="1" applyAlignment="1"/>
    <xf numFmtId="0" fontId="4" fillId="0" borderId="2" xfId="0" applyFont="1" applyBorder="1" applyAlignment="1" applyProtection="1">
      <alignment horizontal="center"/>
      <protection locked="0"/>
    </xf>
    <xf numFmtId="0" fontId="7" fillId="0" borderId="1" xfId="0" applyFont="1" applyBorder="1" applyAlignment="1" applyProtection="1">
      <protection locked="0"/>
    </xf>
    <xf numFmtId="0" fontId="7" fillId="5" borderId="4" xfId="0" applyFont="1" applyFill="1" applyBorder="1" applyAlignment="1" applyProtection="1">
      <protection locked="0"/>
    </xf>
    <xf numFmtId="0" fontId="5" fillId="8" borderId="4" xfId="0" applyFont="1" applyFill="1" applyBorder="1" applyAlignment="1"/>
    <xf numFmtId="0" fontId="8" fillId="8" borderId="2" xfId="0" applyFont="1" applyFill="1" applyBorder="1" applyAlignment="1">
      <alignment horizontal="center"/>
    </xf>
    <xf numFmtId="0" fontId="8" fillId="8" borderId="1" xfId="0" applyFont="1" applyFill="1" applyBorder="1" applyAlignment="1">
      <alignment horizontal="right"/>
    </xf>
    <xf numFmtId="0" fontId="9" fillId="0" borderId="0" xfId="0" applyFont="1" applyAlignment="1">
      <alignment horizontal="left" vertical="top" wrapText="1"/>
    </xf>
    <xf numFmtId="0" fontId="7" fillId="0" borderId="1" xfId="0" applyFont="1" applyBorder="1" applyAlignment="1">
      <alignment horizontal="center"/>
    </xf>
    <xf numFmtId="0" fontId="4" fillId="0" borderId="1" xfId="0" applyFont="1" applyBorder="1" applyAlignment="1" applyProtection="1">
      <alignment horizontal="center"/>
      <protection locked="0"/>
    </xf>
    <xf numFmtId="0" fontId="8" fillId="8" borderId="1" xfId="0" applyFont="1" applyFill="1" applyBorder="1" applyAlignment="1">
      <alignment horizontal="center"/>
    </xf>
    <xf numFmtId="0" fontId="4" fillId="5" borderId="0" xfId="0" applyFont="1" applyFill="1" applyAlignment="1"/>
    <xf numFmtId="0" fontId="5" fillId="5" borderId="2" xfId="0" applyFont="1" applyFill="1" applyBorder="1" applyAlignment="1">
      <alignment horizontal="left"/>
    </xf>
    <xf numFmtId="0" fontId="7" fillId="5" borderId="7" xfId="0" applyFont="1" applyFill="1" applyBorder="1" applyAlignment="1"/>
    <xf numFmtId="0" fontId="5" fillId="17" borderId="12" xfId="0" applyFont="1" applyFill="1" applyBorder="1" applyAlignment="1">
      <alignment horizontal="center" vertical="center" wrapText="1"/>
    </xf>
    <xf numFmtId="0" fontId="7" fillId="5" borderId="13" xfId="0" applyFont="1" applyFill="1" applyBorder="1" applyAlignment="1"/>
    <xf numFmtId="0" fontId="4" fillId="5" borderId="12" xfId="0" applyFont="1" applyFill="1" applyBorder="1" applyAlignment="1" applyProtection="1">
      <alignment horizontal="center"/>
    </xf>
    <xf numFmtId="0" fontId="4" fillId="5" borderId="1" xfId="0" applyFont="1" applyFill="1" applyBorder="1" applyAlignment="1" applyProtection="1">
      <alignment horizontal="center"/>
    </xf>
    <xf numFmtId="0" fontId="4" fillId="5" borderId="13" xfId="0" applyFont="1" applyFill="1" applyBorder="1" applyAlignment="1" applyProtection="1">
      <alignment horizontal="center"/>
    </xf>
    <xf numFmtId="0" fontId="5" fillId="0" borderId="4" xfId="0" applyFont="1" applyBorder="1" applyAlignment="1">
      <alignment horizontal="left"/>
    </xf>
    <xf numFmtId="0" fontId="7" fillId="0" borderId="4" xfId="0" applyFont="1" applyBorder="1" applyAlignment="1"/>
    <xf numFmtId="0" fontId="4" fillId="18" borderId="4" xfId="0" applyFont="1" applyFill="1" applyBorder="1" applyAlignment="1" applyProtection="1">
      <alignment horizontal="center"/>
    </xf>
    <xf numFmtId="0" fontId="4" fillId="14" borderId="12" xfId="0" applyFont="1" applyFill="1" applyBorder="1" applyAlignment="1" applyProtection="1">
      <protection locked="0"/>
    </xf>
    <xf numFmtId="0" fontId="4" fillId="0" borderId="1" xfId="0" applyFont="1" applyBorder="1" applyAlignment="1"/>
    <xf numFmtId="0" fontId="4" fillId="8" borderId="7" xfId="0" applyFont="1" applyFill="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3" xfId="0" applyFont="1" applyBorder="1" applyAlignment="1" applyProtection="1">
      <protection locked="0"/>
    </xf>
    <xf numFmtId="0" fontId="7" fillId="0" borderId="13" xfId="0" applyFont="1" applyBorder="1" applyAlignment="1" applyProtection="1">
      <alignment horizontal="center"/>
      <protection locked="0"/>
    </xf>
    <xf numFmtId="0" fontId="4" fillId="13" borderId="4" xfId="0" applyFont="1" applyFill="1" applyBorder="1" applyAlignment="1" applyProtection="1">
      <protection locked="0"/>
    </xf>
    <xf numFmtId="0" fontId="4" fillId="19" borderId="4" xfId="0" applyFont="1" applyFill="1" applyBorder="1" applyAlignment="1" applyProtection="1">
      <alignment horizontal="center"/>
    </xf>
    <xf numFmtId="0" fontId="4" fillId="11" borderId="4" xfId="0" applyFont="1" applyFill="1" applyBorder="1" applyAlignment="1" applyProtection="1">
      <protection locked="0"/>
    </xf>
    <xf numFmtId="0" fontId="4" fillId="20" borderId="4" xfId="0" applyFont="1" applyFill="1" applyBorder="1" applyAlignment="1" applyProtection="1">
      <protection locked="0"/>
    </xf>
    <xf numFmtId="0" fontId="4" fillId="21" borderId="0" xfId="0" applyFont="1" applyFill="1" applyAlignment="1"/>
    <xf numFmtId="0" fontId="4" fillId="20" borderId="12" xfId="0" applyFont="1" applyFill="1" applyBorder="1" applyAlignment="1" applyProtection="1">
      <protection locked="0"/>
    </xf>
    <xf numFmtId="0" fontId="4" fillId="20" borderId="1" xfId="0" applyFont="1" applyFill="1" applyBorder="1" applyAlignment="1" applyProtection="1">
      <protection locked="0"/>
    </xf>
    <xf numFmtId="0" fontId="10" fillId="8" borderId="4" xfId="0" applyFont="1" applyFill="1" applyBorder="1" applyAlignment="1" applyProtection="1">
      <protection locked="0"/>
    </xf>
    <xf numFmtId="0" fontId="4" fillId="8" borderId="12" xfId="0" applyFont="1" applyFill="1" applyBorder="1" applyAlignment="1" applyProtection="1">
      <protection locked="0"/>
    </xf>
    <xf numFmtId="0" fontId="4" fillId="5" borderId="15" xfId="0" applyFont="1" applyFill="1" applyBorder="1" applyAlignment="1">
      <alignment horizontal="center"/>
    </xf>
    <xf numFmtId="0" fontId="4" fillId="5" borderId="16" xfId="0" applyFont="1" applyFill="1" applyBorder="1" applyAlignment="1">
      <alignment horizontal="center"/>
    </xf>
    <xf numFmtId="0" fontId="4" fillId="5" borderId="17" xfId="0" applyFont="1" applyFill="1" applyBorder="1" applyAlignment="1">
      <alignment horizontal="center"/>
    </xf>
    <xf numFmtId="0" fontId="4" fillId="5" borderId="18" xfId="0" applyFont="1" applyFill="1" applyBorder="1" applyAlignment="1">
      <alignment horizontal="left" vertical="top" wrapText="1"/>
    </xf>
    <xf numFmtId="0" fontId="4" fillId="5" borderId="19" xfId="0" applyFont="1" applyFill="1" applyBorder="1" applyAlignment="1">
      <alignment horizontal="left" vertical="top" wrapText="1"/>
    </xf>
    <xf numFmtId="0" fontId="4" fillId="5" borderId="20" xfId="0" applyFont="1" applyFill="1" applyBorder="1" applyAlignment="1">
      <alignment horizontal="left" vertical="top" wrapText="1"/>
    </xf>
    <xf numFmtId="0" fontId="11" fillId="0" borderId="21" xfId="0" applyFont="1" applyBorder="1" applyAlignment="1" applyProtection="1">
      <alignment horizontal="center" vertical="center"/>
      <protection locked="0"/>
    </xf>
    <xf numFmtId="0" fontId="4" fillId="0" borderId="0" xfId="0" applyFont="1" applyBorder="1" applyAlignment="1"/>
    <xf numFmtId="0" fontId="0" fillId="0" borderId="0" xfId="0" applyAlignment="1"/>
    <xf numFmtId="0" fontId="4" fillId="5" borderId="22" xfId="0" applyFont="1" applyFill="1" applyBorder="1" applyAlignment="1">
      <alignment horizontal="left" vertical="top" wrapText="1"/>
    </xf>
    <xf numFmtId="0" fontId="4" fillId="5" borderId="23" xfId="0" applyFont="1" applyFill="1" applyBorder="1" applyAlignment="1">
      <alignment horizontal="left" vertical="top" wrapText="1"/>
    </xf>
    <xf numFmtId="0" fontId="4" fillId="5" borderId="24" xfId="0" applyFont="1" applyFill="1" applyBorder="1" applyAlignment="1">
      <alignment horizontal="left" vertical="top" wrapText="1"/>
    </xf>
    <xf numFmtId="0" fontId="11" fillId="0" borderId="25" xfId="0" applyFont="1" applyBorder="1" applyAlignment="1" applyProtection="1">
      <alignment horizontal="center" vertical="center"/>
      <protection locked="0"/>
    </xf>
    <xf numFmtId="0" fontId="2" fillId="2" borderId="26" xfId="3" applyBorder="1" applyAlignment="1">
      <alignment horizontal="center" vertical="top" wrapText="1"/>
    </xf>
    <xf numFmtId="0" fontId="2" fillId="2" borderId="1" xfId="3" applyBorder="1" applyAlignment="1">
      <alignment horizontal="center" vertical="top" wrapText="1"/>
    </xf>
    <xf numFmtId="0" fontId="4" fillId="0" borderId="1" xfId="0" applyFont="1" applyBorder="1" applyAlignment="1">
      <alignment horizontal="center"/>
    </xf>
    <xf numFmtId="0" fontId="4" fillId="0" borderId="4" xfId="0" applyFont="1" applyFill="1" applyBorder="1" applyAlignment="1" applyProtection="1">
      <protection locked="0"/>
    </xf>
    <xf numFmtId="0" fontId="4" fillId="0" borderId="12" xfId="0" applyFont="1" applyFill="1" applyBorder="1" applyAlignment="1" applyProtection="1">
      <protection locked="0"/>
    </xf>
    <xf numFmtId="0" fontId="4" fillId="0" borderId="1" xfId="0" applyFont="1" applyFill="1" applyBorder="1" applyAlignment="1" applyProtection="1">
      <protection locked="0"/>
    </xf>
    <xf numFmtId="0" fontId="4" fillId="0" borderId="1" xfId="0" applyFont="1" applyBorder="1" applyAlignment="1">
      <alignment horizontal="left"/>
    </xf>
    <xf numFmtId="0" fontId="4" fillId="5" borderId="1" xfId="0" applyFont="1" applyFill="1" applyBorder="1" applyAlignment="1"/>
    <xf numFmtId="0" fontId="4" fillId="5" borderId="1" xfId="0" applyFont="1" applyFill="1" applyBorder="1" applyAlignment="1">
      <alignment horizontal="center"/>
    </xf>
    <xf numFmtId="0" fontId="2" fillId="2" borderId="26" xfId="3" applyBorder="1" applyAlignment="1">
      <alignment horizontal="center" vertical="top"/>
    </xf>
    <xf numFmtId="0" fontId="12" fillId="0" borderId="0" xfId="0" applyFont="1" applyAlignment="1"/>
    <xf numFmtId="0" fontId="12" fillId="0" borderId="0" xfId="0" applyFont="1" applyAlignment="1">
      <alignment wrapText="1"/>
    </xf>
    <xf numFmtId="0" fontId="13" fillId="0" borderId="0" xfId="0" applyFont="1" applyAlignment="1">
      <alignment horizontal="right" vertical="top"/>
    </xf>
    <xf numFmtId="0" fontId="13" fillId="0" borderId="0" xfId="0" applyFont="1" applyAlignment="1">
      <alignment horizontal="left"/>
    </xf>
    <xf numFmtId="0" fontId="14" fillId="0" borderId="11" xfId="0" applyFont="1" applyBorder="1" applyAlignment="1"/>
    <xf numFmtId="0" fontId="15" fillId="22" borderId="4" xfId="0" applyFont="1" applyFill="1" applyBorder="1" applyAlignment="1"/>
    <xf numFmtId="0" fontId="15" fillId="22" borderId="3" xfId="0" applyFont="1" applyFill="1" applyBorder="1" applyAlignment="1">
      <alignment horizontal="left"/>
    </xf>
    <xf numFmtId="0" fontId="14" fillId="0" borderId="7" xfId="0" applyFont="1" applyBorder="1" applyAlignment="1"/>
    <xf numFmtId="0" fontId="15" fillId="0" borderId="27" xfId="0" applyFont="1" applyBorder="1" applyAlignment="1">
      <alignment horizontal="center" vertical="top"/>
    </xf>
    <xf numFmtId="0" fontId="15" fillId="0" borderId="6" xfId="0" applyFont="1" applyBorder="1" applyAlignment="1">
      <alignment horizontal="left"/>
    </xf>
    <xf numFmtId="0" fontId="14" fillId="0" borderId="8" xfId="0" applyFont="1" applyBorder="1" applyAlignment="1"/>
    <xf numFmtId="0" fontId="14" fillId="0" borderId="28" xfId="0" applyFont="1" applyBorder="1" applyAlignment="1"/>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1" xfId="0" applyFont="1" applyFill="1" applyBorder="1" applyAlignment="1">
      <alignment horizontal="center" vertical="top"/>
    </xf>
    <xf numFmtId="0" fontId="12" fillId="0" borderId="1" xfId="0" applyFont="1" applyBorder="1" applyAlignment="1">
      <alignment wrapText="1"/>
    </xf>
    <xf numFmtId="0" fontId="15" fillId="0" borderId="29" xfId="0" applyFont="1" applyBorder="1" applyAlignment="1">
      <alignment horizontal="center" vertical="top"/>
    </xf>
    <xf numFmtId="0" fontId="15" fillId="0" borderId="30" xfId="0" applyFont="1" applyBorder="1" applyAlignment="1">
      <alignment horizontal="left"/>
    </xf>
    <xf numFmtId="0" fontId="14" fillId="0" borderId="31" xfId="0" applyFont="1" applyBorder="1" applyAlignment="1"/>
    <xf numFmtId="0" fontId="14" fillId="0" borderId="9" xfId="0" applyFont="1" applyBorder="1" applyAlignment="1"/>
    <xf numFmtId="0" fontId="15" fillId="0" borderId="0" xfId="0" applyFont="1" applyBorder="1" applyAlignment="1">
      <alignment horizontal="left"/>
    </xf>
    <xf numFmtId="0" fontId="14" fillId="0" borderId="32" xfId="0" applyFont="1" applyBorder="1" applyAlignment="1"/>
    <xf numFmtId="0" fontId="16" fillId="0" borderId="0" xfId="0" applyFont="1" applyAlignment="1">
      <alignment horizontal="right"/>
    </xf>
    <xf numFmtId="0" fontId="16" fillId="0" borderId="0" xfId="0" applyFont="1" applyAlignment="1">
      <alignment horizontal="left"/>
    </xf>
    <xf numFmtId="0" fontId="17" fillId="0" borderId="0" xfId="0" applyFont="1" applyAlignment="1"/>
    <xf numFmtId="0" fontId="18" fillId="0" borderId="11" xfId="0" applyFont="1" applyBorder="1" applyAlignment="1"/>
    <xf numFmtId="0" fontId="15" fillId="22" borderId="4" xfId="0" applyFont="1" applyFill="1" applyBorder="1" applyAlignment="1">
      <alignment horizontal="center"/>
    </xf>
    <xf numFmtId="0" fontId="15" fillId="22" borderId="2" xfId="0" applyFont="1" applyFill="1" applyBorder="1" applyAlignment="1">
      <alignment horizontal="center"/>
    </xf>
    <xf numFmtId="0" fontId="12" fillId="0" borderId="12" xfId="0" applyFont="1" applyBorder="1" applyAlignment="1">
      <alignment horizontal="center" vertical="top"/>
    </xf>
    <xf numFmtId="0" fontId="12" fillId="0" borderId="12" xfId="0" applyFont="1" applyBorder="1" applyAlignment="1">
      <alignment horizontal="left" vertical="top"/>
    </xf>
    <xf numFmtId="0" fontId="12" fillId="0" borderId="5" xfId="0" applyFont="1" applyBorder="1" applyAlignment="1">
      <alignment horizontal="left" vertical="top" wrapText="1"/>
    </xf>
    <xf numFmtId="0" fontId="12" fillId="0" borderId="8" xfId="0" applyFont="1" applyBorder="1" applyAlignment="1">
      <alignment horizontal="left" vertical="top" wrapText="1"/>
    </xf>
    <xf numFmtId="0" fontId="12" fillId="0" borderId="5" xfId="0" applyFont="1" applyBorder="1" applyAlignment="1">
      <alignment horizontal="left" vertical="top"/>
    </xf>
    <xf numFmtId="0" fontId="12" fillId="0" borderId="14" xfId="0" applyFont="1" applyBorder="1" applyAlignment="1">
      <alignment horizontal="left" wrapText="1"/>
    </xf>
    <xf numFmtId="0" fontId="12" fillId="0" borderId="33" xfId="0" applyFont="1" applyBorder="1" applyAlignment="1">
      <alignment horizontal="left" wrapText="1"/>
    </xf>
    <xf numFmtId="0" fontId="12" fillId="0" borderId="34" xfId="0" applyFont="1" applyBorder="1" applyAlignment="1">
      <alignment horizontal="center" vertical="top"/>
    </xf>
    <xf numFmtId="0" fontId="12" fillId="0" borderId="35" xfId="0" applyFont="1" applyBorder="1" applyAlignment="1">
      <alignment horizontal="left" vertical="top"/>
    </xf>
    <xf numFmtId="0" fontId="19" fillId="0" borderId="0" xfId="0" applyFont="1" applyAlignment="1"/>
    <xf numFmtId="0" fontId="20" fillId="0" borderId="36" xfId="0" applyFont="1" applyBorder="1" applyAlignment="1">
      <alignment horizontal="justify" vertical="center" wrapText="1"/>
    </xf>
    <xf numFmtId="0" fontId="20" fillId="0" borderId="37" xfId="0" applyFont="1" applyBorder="1" applyAlignment="1">
      <alignment horizontal="justify" vertical="center" wrapText="1"/>
    </xf>
    <xf numFmtId="0" fontId="17" fillId="0" borderId="0" xfId="0" applyFont="1" applyFill="1" applyBorder="1" applyAlignment="1"/>
    <xf numFmtId="0" fontId="0" fillId="0" borderId="0" xfId="0" applyFont="1" applyAlignment="1">
      <alignment wrapText="1"/>
    </xf>
    <xf numFmtId="0" fontId="8" fillId="0" borderId="0" xfId="0" applyFont="1" applyAlignment="1">
      <alignment horizontal="center"/>
    </xf>
    <xf numFmtId="0" fontId="16" fillId="0" borderId="0" xfId="0" applyFont="1" applyAlignment="1">
      <alignment horizontal="center"/>
    </xf>
    <xf numFmtId="0" fontId="16" fillId="0" borderId="11" xfId="0" applyFont="1" applyBorder="1" applyAlignment="1">
      <alignment horizontal="left"/>
    </xf>
    <xf numFmtId="0" fontId="12" fillId="0" borderId="4" xfId="0" applyFont="1" applyBorder="1" applyAlignment="1">
      <alignment horizontal="center" vertical="top"/>
    </xf>
    <xf numFmtId="0" fontId="12" fillId="0" borderId="3" xfId="0" applyFont="1" applyBorder="1" applyAlignment="1"/>
    <xf numFmtId="0" fontId="12" fillId="0" borderId="7" xfId="0" applyFont="1" applyBorder="1" applyAlignment="1">
      <alignment horizontal="center"/>
    </xf>
    <xf numFmtId="0" fontId="21" fillId="0" borderId="3" xfId="0" applyFont="1" applyBorder="1" applyAlignment="1"/>
    <xf numFmtId="0" fontId="21" fillId="0" borderId="7" xfId="0" applyFont="1" applyBorder="1" applyAlignment="1"/>
    <xf numFmtId="0" fontId="12" fillId="0" borderId="11" xfId="0" applyFont="1" applyBorder="1" applyAlignment="1"/>
    <xf numFmtId="0" fontId="12" fillId="0" borderId="10" xfId="0" applyFont="1" applyBorder="1" applyAlignment="1">
      <alignment horizontal="center"/>
    </xf>
    <xf numFmtId="0" fontId="21" fillId="0" borderId="0" xfId="0" applyFont="1" applyBorder="1" applyAlignment="1"/>
    <xf numFmtId="0" fontId="21" fillId="0" borderId="32" xfId="0" applyFont="1" applyBorder="1" applyAlignment="1"/>
    <xf numFmtId="0" fontId="12" fillId="0" borderId="0" xfId="0" applyFont="1" applyBorder="1" applyAlignment="1"/>
    <xf numFmtId="0" fontId="12" fillId="0" borderId="0" xfId="0" applyFont="1" applyBorder="1" applyAlignment="1">
      <alignment horizontal="center"/>
    </xf>
    <xf numFmtId="0" fontId="22" fillId="0" borderId="38" xfId="0" applyFont="1" applyBorder="1" applyAlignment="1"/>
    <xf numFmtId="0" fontId="22" fillId="0" borderId="39" xfId="0" applyFont="1" applyBorder="1" applyAlignment="1">
      <alignment wrapText="1"/>
    </xf>
    <xf numFmtId="0" fontId="12" fillId="0" borderId="14" xfId="0" applyFont="1" applyBorder="1" applyAlignment="1"/>
    <xf numFmtId="0" fontId="12" fillId="0" borderId="33" xfId="0" applyFont="1" applyBorder="1" applyAlignment="1">
      <alignment horizontal="center"/>
    </xf>
    <xf numFmtId="0" fontId="22" fillId="0" borderId="14" xfId="0" applyFont="1" applyBorder="1" applyAlignment="1">
      <alignment horizontal="center"/>
    </xf>
    <xf numFmtId="0" fontId="22" fillId="0" borderId="33" xfId="0" applyFont="1" applyBorder="1" applyAlignment="1">
      <alignment horizontal="center"/>
    </xf>
    <xf numFmtId="0" fontId="12" fillId="0" borderId="27" xfId="0" applyFont="1" applyFill="1" applyBorder="1" applyAlignment="1">
      <alignment horizontal="center" vertical="top"/>
    </xf>
    <xf numFmtId="0" fontId="12" fillId="0" borderId="0" xfId="0" applyFont="1" applyBorder="1" applyAlignment="1">
      <alignment vertical="top"/>
    </xf>
    <xf numFmtId="0" fontId="12" fillId="0" borderId="32" xfId="0" applyFont="1" applyBorder="1" applyAlignment="1">
      <alignment horizontal="center" vertical="top"/>
    </xf>
    <xf numFmtId="0" fontId="14" fillId="0" borderId="11" xfId="0" applyFont="1" applyBorder="1" applyAlignment="1">
      <alignment wrapText="1"/>
    </xf>
    <xf numFmtId="0" fontId="14" fillId="0" borderId="32" xfId="0" applyFont="1" applyBorder="1" applyAlignment="1">
      <alignment wrapText="1"/>
    </xf>
    <xf numFmtId="0" fontId="12" fillId="0" borderId="5" xfId="0" applyFont="1" applyBorder="1" applyAlignment="1">
      <alignment horizontal="center" vertical="top"/>
    </xf>
    <xf numFmtId="0" fontId="12" fillId="0" borderId="38" xfId="0" applyFont="1" applyBorder="1" applyAlignment="1">
      <alignment vertical="top"/>
    </xf>
    <xf numFmtId="0" fontId="12" fillId="0" borderId="39" xfId="0" applyFont="1" applyBorder="1" applyAlignment="1">
      <alignment vertical="top"/>
    </xf>
    <xf numFmtId="0" fontId="12" fillId="0" borderId="3" xfId="0" applyFont="1" applyBorder="1" applyAlignment="1">
      <alignment horizontal="center" vertical="top"/>
    </xf>
    <xf numFmtId="0" fontId="21" fillId="0" borderId="28" xfId="0" applyFont="1" applyBorder="1" applyAlignment="1">
      <alignment horizontal="center"/>
    </xf>
    <xf numFmtId="0" fontId="21" fillId="0" borderId="40" xfId="0" applyFont="1" applyBorder="1" applyAlignment="1"/>
    <xf numFmtId="0" fontId="21" fillId="0" borderId="41" xfId="0" applyFont="1" applyBorder="1" applyAlignment="1"/>
    <xf numFmtId="0" fontId="12" fillId="0" borderId="7" xfId="0" applyFont="1" applyBorder="1" applyAlignment="1">
      <alignment horizontal="center" vertical="top"/>
    </xf>
    <xf numFmtId="0" fontId="12" fillId="0" borderId="10" xfId="0" applyFont="1" applyBorder="1" applyAlignment="1">
      <alignment horizontal="left" vertical="top" wrapText="1"/>
    </xf>
    <xf numFmtId="0" fontId="21" fillId="0" borderId="42" xfId="0" applyFont="1" applyBorder="1" applyAlignment="1"/>
    <xf numFmtId="0" fontId="21" fillId="0" borderId="43" xfId="0" applyFont="1" applyBorder="1" applyAlignment="1"/>
    <xf numFmtId="0" fontId="12" fillId="0" borderId="8" xfId="0" applyFont="1" applyBorder="1" applyAlignment="1">
      <alignment horizontal="center" vertical="top"/>
    </xf>
    <xf numFmtId="0" fontId="12" fillId="0" borderId="32" xfId="0" applyFont="1" applyBorder="1" applyAlignment="1">
      <alignment horizontal="left" vertical="top" wrapText="1"/>
    </xf>
    <xf numFmtId="0" fontId="12" fillId="0" borderId="44" xfId="0" applyFont="1" applyBorder="1" applyAlignment="1">
      <alignment horizontal="center" vertical="center"/>
    </xf>
    <xf numFmtId="0" fontId="12" fillId="0" borderId="38" xfId="0" applyFont="1" applyBorder="1" applyAlignment="1">
      <alignment horizontal="left" vertical="center"/>
    </xf>
    <xf numFmtId="0" fontId="21" fillId="0" borderId="39" xfId="0" applyFont="1" applyBorder="1" applyAlignment="1">
      <alignment horizontal="left" vertical="center"/>
    </xf>
    <xf numFmtId="0" fontId="12" fillId="0" borderId="33" xfId="0" applyFont="1" applyBorder="1" applyAlignment="1">
      <alignment horizontal="center" vertical="top"/>
    </xf>
    <xf numFmtId="0" fontId="12" fillId="0" borderId="45" xfId="0" applyFont="1" applyBorder="1" applyAlignment="1">
      <alignment horizontal="center" vertical="center"/>
    </xf>
    <xf numFmtId="0" fontId="12" fillId="0" borderId="40" xfId="0" applyFont="1" applyBorder="1" applyAlignment="1">
      <alignment horizontal="left" vertical="center"/>
    </xf>
    <xf numFmtId="0" fontId="21" fillId="0" borderId="41" xfId="0" applyFont="1" applyBorder="1" applyAlignment="1">
      <alignment horizontal="left" vertical="center"/>
    </xf>
    <xf numFmtId="0" fontId="12" fillId="0" borderId="26" xfId="0" applyFont="1" applyBorder="1" applyAlignment="1">
      <alignment horizontal="center" vertical="center"/>
    </xf>
    <xf numFmtId="0" fontId="12" fillId="0" borderId="42" xfId="0" applyFont="1" applyBorder="1" applyAlignment="1">
      <alignment horizontal="left" vertical="center"/>
    </xf>
    <xf numFmtId="0" fontId="21" fillId="0" borderId="43" xfId="0" applyFont="1" applyBorder="1" applyAlignment="1">
      <alignment horizontal="left" vertical="center"/>
    </xf>
    <xf numFmtId="0" fontId="0" fillId="0" borderId="0" xfId="0" applyFont="1" applyBorder="1" applyAlignment="1"/>
    <xf numFmtId="0" fontId="4" fillId="0" borderId="0" xfId="0" applyFont="1" applyBorder="1" applyAlignment="1">
      <alignment vertical="top"/>
    </xf>
    <xf numFmtId="0" fontId="0" fillId="0" borderId="0" xfId="0" applyFont="1" applyBorder="1" applyAlignment="1">
      <alignment wrapText="1"/>
    </xf>
    <xf numFmtId="0" fontId="18" fillId="0" borderId="0" xfId="0" applyFont="1" applyBorder="1" applyAlignment="1"/>
    <xf numFmtId="0" fontId="0" fillId="0" borderId="0" xfId="0" applyFont="1" applyAlignment="1">
      <alignment horizontal="center"/>
    </xf>
    <xf numFmtId="0" fontId="23" fillId="0" borderId="0" xfId="0" applyFont="1" applyAlignment="1">
      <alignment horizontal="center"/>
    </xf>
    <xf numFmtId="0" fontId="23" fillId="0" borderId="46" xfId="0" applyFont="1" applyBorder="1" applyAlignment="1">
      <alignment horizontal="center"/>
    </xf>
    <xf numFmtId="0" fontId="3" fillId="2" borderId="1" xfId="0" applyFont="1" applyFill="1" applyBorder="1" applyAlignment="1">
      <alignment horizontal="center"/>
    </xf>
    <xf numFmtId="0" fontId="0" fillId="0" borderId="1" xfId="0" applyFont="1" applyBorder="1" applyAlignment="1">
      <alignment horizontal="center" vertical="top"/>
    </xf>
    <xf numFmtId="0" fontId="3" fillId="0" borderId="1" xfId="0" applyFont="1" applyBorder="1" applyAlignment="1">
      <alignment vertical="top"/>
    </xf>
    <xf numFmtId="0" fontId="3" fillId="0" borderId="1" xfId="0" applyFont="1" applyBorder="1" applyAlignment="1">
      <alignment vertical="top" wrapText="1"/>
    </xf>
    <xf numFmtId="0" fontId="0" fillId="0" borderId="1" xfId="0" applyFont="1" applyBorder="1" applyAlignment="1">
      <alignment horizontal="center"/>
    </xf>
    <xf numFmtId="0" fontId="0" fillId="0" borderId="1" xfId="0" applyFont="1" applyBorder="1" applyAlignment="1"/>
    <xf numFmtId="0" fontId="7" fillId="5" borderId="4" xfId="0" applyFont="1" applyFill="1" applyBorder="1" applyAlignment="1" quotePrefix="1">
      <alignment horizontal="center"/>
    </xf>
  </cellXfs>
  <cellStyles count="7">
    <cellStyle name="Normal" xfId="0" builtinId="0"/>
    <cellStyle name="Comma" xfId="1" builtinId="3"/>
    <cellStyle name="Currency" xfId="2" builtinId="4"/>
    <cellStyle name="Good" xfId="3"/>
    <cellStyle name="Comma[0]" xfId="4" builtinId="6"/>
    <cellStyle name="Percent" xfId="5" builtinId="5"/>
    <cellStyle name="Currency[0]" xfId="6" builtinId="7"/>
  </cellStyles>
  <dxfs count="4">
    <dxf>
      <fill>
        <patternFill>
          <fgColor indexed="10"/>
          <bgColor indexed="42"/>
        </patternFill>
      </fill>
    </dxf>
    <dxf>
      <fill>
        <patternFill>
          <fgColor indexed="10"/>
          <bgColor indexed="11"/>
        </patternFill>
      </fill>
    </dxf>
    <dxf>
      <fill>
        <patternFill>
          <fgColor indexed="10"/>
          <bgColor indexed="42"/>
        </patternFill>
      </fill>
    </dxf>
    <dxf>
      <fill>
        <patternFill>
          <fgColor indexed="10"/>
          <bgColor indexed="42"/>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5"/>
  <sheetViews>
    <sheetView showGridLines="0" workbookViewId="0">
      <selection activeCell="A2" sqref="A2"/>
    </sheetView>
  </sheetViews>
  <sheetFormatPr defaultColWidth="11.4285714285714" defaultRowHeight="12.75" outlineLevelCol="5"/>
  <cols>
    <col min="1" max="1" width="10.8571428571429" style="231"/>
    <col min="3" max="3" width="36.4285714285714" customWidth="1"/>
    <col min="4" max="4" width="15" customWidth="1"/>
  </cols>
  <sheetData>
    <row r="1" spans="1:6">
      <c r="A1" s="232" t="s">
        <v>0</v>
      </c>
      <c r="B1" s="232"/>
      <c r="C1" s="232"/>
      <c r="D1" s="232"/>
      <c r="E1" s="232"/>
      <c r="F1" s="232"/>
    </row>
    <row r="2" spans="1:2">
      <c r="A2" s="231">
        <v>1</v>
      </c>
      <c r="B2" s="1" t="s">
        <v>1</v>
      </c>
    </row>
    <row r="3" spans="1:2">
      <c r="A3" s="231">
        <v>2</v>
      </c>
      <c r="B3" s="1" t="s">
        <v>2</v>
      </c>
    </row>
    <row r="4" spans="1:2">
      <c r="A4" s="231">
        <v>3</v>
      </c>
      <c r="B4" s="1" t="s">
        <v>3</v>
      </c>
    </row>
    <row r="5" spans="1:2">
      <c r="A5" s="231">
        <v>4</v>
      </c>
      <c r="B5" s="1" t="s">
        <v>4</v>
      </c>
    </row>
    <row r="6" spans="1:2">
      <c r="A6" s="231">
        <v>5</v>
      </c>
      <c r="B6" s="1" t="s">
        <v>5</v>
      </c>
    </row>
    <row r="7" spans="1:2">
      <c r="A7" s="231">
        <v>6</v>
      </c>
      <c r="B7" s="1" t="s">
        <v>6</v>
      </c>
    </row>
    <row r="8" spans="1:2">
      <c r="A8" s="231">
        <v>7</v>
      </c>
      <c r="B8" s="1" t="s">
        <v>7</v>
      </c>
    </row>
    <row r="9" spans="1:2">
      <c r="A9" s="231">
        <v>8</v>
      </c>
      <c r="B9" s="1" t="s">
        <v>8</v>
      </c>
    </row>
    <row r="10" spans="1:2">
      <c r="A10" s="231">
        <v>9</v>
      </c>
      <c r="B10" s="1" t="s">
        <v>9</v>
      </c>
    </row>
    <row r="11" spans="1:2">
      <c r="A11" s="231">
        <v>10</v>
      </c>
      <c r="B11" s="1" t="s">
        <v>10</v>
      </c>
    </row>
    <row r="12" spans="2:2">
      <c r="B12" s="1"/>
    </row>
    <row r="16" spans="1:4">
      <c r="A16" s="233" t="s">
        <v>11</v>
      </c>
      <c r="B16" s="233"/>
      <c r="C16" s="233"/>
      <c r="D16" s="233"/>
    </row>
    <row r="17" spans="1:4">
      <c r="A17" s="234" t="s">
        <v>12</v>
      </c>
      <c r="B17" s="2" t="s">
        <v>13</v>
      </c>
      <c r="C17" s="2" t="s">
        <v>14</v>
      </c>
      <c r="D17" s="2" t="s">
        <v>15</v>
      </c>
    </row>
    <row r="18" spans="1:4">
      <c r="A18" s="235"/>
      <c r="B18" s="236"/>
      <c r="C18" s="236"/>
      <c r="D18" s="236"/>
    </row>
    <row r="19" spans="1:4">
      <c r="A19" s="235"/>
      <c r="B19" s="236"/>
      <c r="C19" s="237"/>
      <c r="D19" s="236"/>
    </row>
    <row r="20" spans="1:4">
      <c r="A20" s="238"/>
      <c r="B20" s="236"/>
      <c r="C20" s="3"/>
      <c r="D20" s="3"/>
    </row>
    <row r="21" spans="1:4">
      <c r="A21" s="238"/>
      <c r="B21" s="239"/>
      <c r="C21" s="3"/>
      <c r="D21" s="239"/>
    </row>
    <row r="22" spans="1:4">
      <c r="A22" s="238"/>
      <c r="B22" s="239"/>
      <c r="C22" s="239"/>
      <c r="D22" s="239"/>
    </row>
    <row r="23" spans="1:4">
      <c r="A23" s="238"/>
      <c r="B23" s="239"/>
      <c r="C23" s="239"/>
      <c r="D23" s="239"/>
    </row>
    <row r="24" spans="1:4">
      <c r="A24" s="238"/>
      <c r="B24" s="239"/>
      <c r="C24" s="239"/>
      <c r="D24" s="239"/>
    </row>
    <row r="25" spans="1:4">
      <c r="A25" s="238"/>
      <c r="B25" s="239"/>
      <c r="C25" s="239"/>
      <c r="D25" s="239"/>
    </row>
  </sheetData>
  <mergeCells count="2">
    <mergeCell ref="A1:F1"/>
    <mergeCell ref="A16:D16"/>
  </mergeCells>
  <pageMargins left="0.699305555555556" right="0.699305555555556"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G21"/>
  <sheetViews>
    <sheetView showGridLines="0" zoomScale="90" zoomScaleNormal="90" topLeftCell="B1" workbookViewId="0">
      <selection activeCell="G14" sqref="G14"/>
    </sheetView>
  </sheetViews>
  <sheetFormatPr defaultColWidth="14.4285714285714" defaultRowHeight="12.75" outlineLevelCol="6"/>
  <cols>
    <col min="1" max="1" width="6.42857142857143" customWidth="1"/>
    <col min="3" max="3" width="18.2857142857143" customWidth="1"/>
    <col min="4" max="4" width="7.71428571428571" customWidth="1"/>
    <col min="6" max="6" width="90.7142857142857" style="178" customWidth="1"/>
  </cols>
  <sheetData>
    <row r="1" ht="15.75" spans="1:6">
      <c r="A1" s="179" t="s">
        <v>16</v>
      </c>
      <c r="F1"/>
    </row>
    <row r="2" ht="15.75" spans="1:6">
      <c r="A2" s="179" t="s">
        <v>17</v>
      </c>
      <c r="F2"/>
    </row>
    <row r="3" spans="6:6">
      <c r="F3"/>
    </row>
    <row r="4" ht="15.75" spans="1:6">
      <c r="A4" s="180" t="s">
        <v>18</v>
      </c>
      <c r="B4" s="181" t="s">
        <v>19</v>
      </c>
      <c r="C4" s="162"/>
      <c r="D4" s="162"/>
      <c r="E4" s="162"/>
      <c r="F4" s="162"/>
    </row>
    <row r="5" ht="15.75" spans="1:7">
      <c r="A5" s="5"/>
      <c r="B5" s="182" t="s">
        <v>20</v>
      </c>
      <c r="C5" s="183" t="s">
        <v>21</v>
      </c>
      <c r="D5" s="184" t="s">
        <v>22</v>
      </c>
      <c r="E5" s="185" t="s">
        <v>23</v>
      </c>
      <c r="F5" s="186"/>
      <c r="G5" s="1" t="s">
        <v>24</v>
      </c>
    </row>
    <row r="6" ht="15.75" spans="1:6">
      <c r="A6" s="5"/>
      <c r="B6" s="182" t="s">
        <v>25</v>
      </c>
      <c r="C6" s="187" t="s">
        <v>26</v>
      </c>
      <c r="D6" s="188" t="s">
        <v>22</v>
      </c>
      <c r="E6" s="189" t="s">
        <v>27</v>
      </c>
      <c r="F6" s="190"/>
    </row>
    <row r="7" ht="15.75" spans="1:6">
      <c r="A7" s="5"/>
      <c r="B7" s="165" t="s">
        <v>28</v>
      </c>
      <c r="C7" s="191" t="s">
        <v>29</v>
      </c>
      <c r="D7" s="192" t="s">
        <v>22</v>
      </c>
      <c r="E7" s="193" t="s">
        <v>30</v>
      </c>
      <c r="F7" s="194"/>
    </row>
    <row r="8" ht="15.75" spans="1:6">
      <c r="A8" s="5"/>
      <c r="B8" s="146" t="s">
        <v>31</v>
      </c>
      <c r="C8" s="195"/>
      <c r="D8" s="196" t="s">
        <v>22</v>
      </c>
      <c r="E8" s="197"/>
      <c r="F8" s="198"/>
    </row>
    <row r="9" ht="36" customHeight="1" spans="1:6">
      <c r="A9" s="5"/>
      <c r="B9" s="199" t="s">
        <v>32</v>
      </c>
      <c r="C9" s="200" t="s">
        <v>33</v>
      </c>
      <c r="D9" s="201" t="s">
        <v>22</v>
      </c>
      <c r="E9" s="202" t="s">
        <v>34</v>
      </c>
      <c r="F9" s="203"/>
    </row>
    <row r="10" ht="34.5" customHeight="1" spans="1:6">
      <c r="A10" s="5"/>
      <c r="B10" s="204" t="s">
        <v>35</v>
      </c>
      <c r="C10" s="205" t="s">
        <v>36</v>
      </c>
      <c r="D10" s="206" t="s">
        <v>22</v>
      </c>
      <c r="E10" s="207">
        <v>1</v>
      </c>
      <c r="F10" s="152" t="s">
        <v>37</v>
      </c>
    </row>
    <row r="11" ht="31.5" spans="1:6">
      <c r="A11" s="5"/>
      <c r="B11" s="208"/>
      <c r="C11" s="209"/>
      <c r="D11" s="210"/>
      <c r="E11" s="211">
        <v>2</v>
      </c>
      <c r="F11" s="212" t="s">
        <v>38</v>
      </c>
    </row>
    <row r="12" ht="31.5" spans="1:6">
      <c r="A12" s="5"/>
      <c r="B12" s="208"/>
      <c r="C12" s="213"/>
      <c r="D12" s="214"/>
      <c r="E12" s="215">
        <v>3</v>
      </c>
      <c r="F12" s="216" t="s">
        <v>39</v>
      </c>
    </row>
    <row r="13" ht="31.5" spans="1:6">
      <c r="A13" s="5"/>
      <c r="B13" s="217" t="s">
        <v>40</v>
      </c>
      <c r="C13" s="218" t="s">
        <v>41</v>
      </c>
      <c r="D13" s="219" t="s">
        <v>22</v>
      </c>
      <c r="E13" s="220">
        <v>1</v>
      </c>
      <c r="F13" s="147" t="s">
        <v>42</v>
      </c>
    </row>
    <row r="14" ht="47.25" spans="1:6">
      <c r="A14" s="5"/>
      <c r="B14" s="221"/>
      <c r="C14" s="222"/>
      <c r="D14" s="223"/>
      <c r="E14" s="220">
        <v>2</v>
      </c>
      <c r="F14" s="147" t="s">
        <v>43</v>
      </c>
    </row>
    <row r="15" ht="31.5" spans="1:6">
      <c r="A15" s="5"/>
      <c r="B15" s="221"/>
      <c r="C15" s="222"/>
      <c r="D15" s="223"/>
      <c r="E15" s="220">
        <v>3</v>
      </c>
      <c r="F15" s="147" t="s">
        <v>44</v>
      </c>
    </row>
    <row r="16" ht="31.5" spans="1:6">
      <c r="A16" s="5"/>
      <c r="B16" s="221"/>
      <c r="C16" s="222"/>
      <c r="D16" s="223"/>
      <c r="E16" s="220">
        <v>4</v>
      </c>
      <c r="F16" s="147" t="s">
        <v>45</v>
      </c>
    </row>
    <row r="17" ht="31.5" spans="1:6">
      <c r="A17" s="5"/>
      <c r="B17" s="224"/>
      <c r="C17" s="225"/>
      <c r="D17" s="226"/>
      <c r="E17" s="220">
        <v>5</v>
      </c>
      <c r="F17" s="147" t="s">
        <v>46</v>
      </c>
    </row>
    <row r="18" ht="15" spans="2:6">
      <c r="B18" s="227"/>
      <c r="C18" s="227"/>
      <c r="D18" s="228"/>
      <c r="E18" s="227"/>
      <c r="F18" s="229"/>
    </row>
    <row r="19" spans="2:6">
      <c r="B19" s="230"/>
      <c r="C19" s="230"/>
      <c r="D19" s="230"/>
      <c r="E19" s="227"/>
      <c r="F19" s="229"/>
    </row>
    <row r="20" spans="2:6">
      <c r="B20" s="230"/>
      <c r="C20" s="230"/>
      <c r="D20" s="230"/>
      <c r="E20" s="227"/>
      <c r="F20" s="229"/>
    </row>
    <row r="21" spans="2:6">
      <c r="B21" s="230"/>
      <c r="C21" s="230"/>
      <c r="D21" s="230"/>
      <c r="E21" s="227"/>
      <c r="F21" s="229"/>
    </row>
  </sheetData>
  <mergeCells count="11">
    <mergeCell ref="A1:F1"/>
    <mergeCell ref="A2:F2"/>
    <mergeCell ref="A3:F3"/>
    <mergeCell ref="B4:F4"/>
    <mergeCell ref="E5:F5"/>
    <mergeCell ref="E6:F6"/>
    <mergeCell ref="E8:F8"/>
    <mergeCell ref="E9:F9"/>
    <mergeCell ref="B13:B17"/>
    <mergeCell ref="C13:C17"/>
    <mergeCell ref="D13:D17"/>
  </mergeCells>
  <dataValidations count="1">
    <dataValidation type="list" allowBlank="1" showErrorMessage="1" sqref="E5">
      <formula1>prodi</formula1>
    </dataValidation>
  </dataValidation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B77"/>
  <sheetViews>
    <sheetView zoomScale="120" zoomScaleNormal="120" topLeftCell="A62" workbookViewId="0">
      <selection activeCell="B78" sqref="B78"/>
    </sheetView>
  </sheetViews>
  <sheetFormatPr defaultColWidth="14.4285714285714" defaultRowHeight="15.75" customHeight="1" outlineLevelCol="1"/>
  <cols>
    <col min="1" max="1" width="41.8571428571429" customWidth="1"/>
  </cols>
  <sheetData>
    <row r="1" ht="15" customHeight="1" spans="1:2">
      <c r="A1" s="174" t="s">
        <v>47</v>
      </c>
      <c r="B1" s="161" t="s">
        <v>48</v>
      </c>
    </row>
    <row r="2" ht="15" customHeight="1" spans="1:2">
      <c r="A2" s="161" t="s">
        <v>49</v>
      </c>
      <c r="B2" s="161" t="s">
        <v>50</v>
      </c>
    </row>
    <row r="3" ht="15" customHeight="1" spans="1:2">
      <c r="A3" s="161" t="s">
        <v>51</v>
      </c>
      <c r="B3" s="161" t="s">
        <v>52</v>
      </c>
    </row>
    <row r="4" ht="15" customHeight="1" spans="1:2">
      <c r="A4" s="161" t="s">
        <v>53</v>
      </c>
      <c r="B4" s="161" t="s">
        <v>54</v>
      </c>
    </row>
    <row r="5" ht="15" customHeight="1" spans="1:2">
      <c r="A5" s="161" t="s">
        <v>55</v>
      </c>
      <c r="B5" s="161" t="s">
        <v>56</v>
      </c>
    </row>
    <row r="6" ht="15" customHeight="1" spans="1:2">
      <c r="A6" s="161" t="s">
        <v>57</v>
      </c>
      <c r="B6" s="161" t="s">
        <v>58</v>
      </c>
    </row>
    <row r="7" ht="15" customHeight="1" spans="1:2">
      <c r="A7" s="161" t="s">
        <v>59</v>
      </c>
      <c r="B7" s="161" t="s">
        <v>60</v>
      </c>
    </row>
    <row r="8" ht="15" customHeight="1" spans="1:2">
      <c r="A8" s="161" t="s">
        <v>61</v>
      </c>
      <c r="B8" s="161" t="s">
        <v>62</v>
      </c>
    </row>
    <row r="9" ht="15" customHeight="1" spans="1:2">
      <c r="A9" s="161" t="s">
        <v>63</v>
      </c>
      <c r="B9" s="161" t="s">
        <v>64</v>
      </c>
    </row>
    <row r="10" ht="15" customHeight="1" spans="1:2">
      <c r="A10" s="161" t="s">
        <v>65</v>
      </c>
      <c r="B10" s="161" t="s">
        <v>66</v>
      </c>
    </row>
    <row r="11" ht="15" customHeight="1" spans="1:2">
      <c r="A11" s="161" t="s">
        <v>23</v>
      </c>
      <c r="B11" s="161" t="s">
        <v>67</v>
      </c>
    </row>
    <row r="12" ht="15" customHeight="1" spans="1:2">
      <c r="A12" s="161" t="s">
        <v>68</v>
      </c>
      <c r="B12" s="161" t="s">
        <v>69</v>
      </c>
    </row>
    <row r="13" ht="15" customHeight="1" spans="1:2">
      <c r="A13" s="161" t="s">
        <v>70</v>
      </c>
      <c r="B13" s="161" t="s">
        <v>71</v>
      </c>
    </row>
    <row r="14" ht="15" customHeight="1" spans="1:2">
      <c r="A14" s="161" t="s">
        <v>72</v>
      </c>
      <c r="B14" s="161" t="s">
        <v>73</v>
      </c>
    </row>
    <row r="15" ht="15" customHeight="1" spans="1:2">
      <c r="A15" s="161" t="s">
        <v>74</v>
      </c>
      <c r="B15" s="161" t="s">
        <v>75</v>
      </c>
    </row>
    <row r="16" ht="15" customHeight="1" spans="1:2">
      <c r="A16" s="161" t="s">
        <v>76</v>
      </c>
      <c r="B16" s="161" t="s">
        <v>77</v>
      </c>
    </row>
    <row r="17" ht="15" customHeight="1" spans="1:2">
      <c r="A17" s="161" t="s">
        <v>78</v>
      </c>
      <c r="B17" s="161" t="s">
        <v>79</v>
      </c>
    </row>
    <row r="18" ht="15" customHeight="1" spans="1:2">
      <c r="A18" s="161" t="s">
        <v>80</v>
      </c>
      <c r="B18" s="161" t="s">
        <v>81</v>
      </c>
    </row>
    <row r="19" ht="15" customHeight="1" spans="1:2">
      <c r="A19" s="161" t="s">
        <v>82</v>
      </c>
      <c r="B19" s="161" t="s">
        <v>83</v>
      </c>
    </row>
    <row r="20" ht="15" customHeight="1" spans="1:2">
      <c r="A20" s="161" t="s">
        <v>84</v>
      </c>
      <c r="B20" s="161" t="s">
        <v>85</v>
      </c>
    </row>
    <row r="21" ht="15" customHeight="1" spans="1:2">
      <c r="A21" s="161" t="s">
        <v>86</v>
      </c>
      <c r="B21" s="161" t="s">
        <v>87</v>
      </c>
    </row>
    <row r="22" ht="15" customHeight="1" spans="1:2">
      <c r="A22" s="161" t="s">
        <v>88</v>
      </c>
      <c r="B22" s="161" t="s">
        <v>89</v>
      </c>
    </row>
    <row r="23" ht="15" customHeight="1" spans="1:2">
      <c r="A23" s="161" t="s">
        <v>90</v>
      </c>
      <c r="B23" s="161" t="s">
        <v>91</v>
      </c>
    </row>
    <row r="24" ht="15" customHeight="1" spans="1:2">
      <c r="A24" s="161" t="s">
        <v>92</v>
      </c>
      <c r="B24" s="161" t="s">
        <v>93</v>
      </c>
    </row>
    <row r="25" ht="15" customHeight="1" spans="1:2">
      <c r="A25" s="161" t="s">
        <v>94</v>
      </c>
      <c r="B25" s="161" t="s">
        <v>95</v>
      </c>
    </row>
    <row r="26" ht="15" customHeight="1" spans="1:2">
      <c r="A26" s="161" t="s">
        <v>96</v>
      </c>
      <c r="B26" s="161" t="s">
        <v>97</v>
      </c>
    </row>
    <row r="27" ht="15" customHeight="1" spans="1:2">
      <c r="A27" s="161" t="s">
        <v>98</v>
      </c>
      <c r="B27" s="161" t="s">
        <v>99</v>
      </c>
    </row>
    <row r="28" ht="15" customHeight="1" spans="1:2">
      <c r="A28" s="161" t="s">
        <v>100</v>
      </c>
      <c r="B28" s="161" t="s">
        <v>101</v>
      </c>
    </row>
    <row r="29" ht="15" customHeight="1" spans="1:2">
      <c r="A29" s="161" t="s">
        <v>102</v>
      </c>
      <c r="B29" s="161" t="s">
        <v>103</v>
      </c>
    </row>
    <row r="30" ht="15" customHeight="1" spans="1:2">
      <c r="A30" s="161" t="s">
        <v>104</v>
      </c>
      <c r="B30" s="161" t="s">
        <v>105</v>
      </c>
    </row>
    <row r="31" ht="15" customHeight="1" spans="1:2">
      <c r="A31" s="161" t="s">
        <v>106</v>
      </c>
      <c r="B31" s="161" t="s">
        <v>107</v>
      </c>
    </row>
    <row r="32" ht="15" customHeight="1" spans="1:2">
      <c r="A32" s="161" t="s">
        <v>108</v>
      </c>
      <c r="B32" s="161" t="s">
        <v>109</v>
      </c>
    </row>
    <row r="33" ht="15" customHeight="1" spans="1:2">
      <c r="A33" s="161" t="s">
        <v>110</v>
      </c>
      <c r="B33" s="161" t="s">
        <v>111</v>
      </c>
    </row>
    <row r="34" ht="15" customHeight="1" spans="1:2">
      <c r="A34" s="161" t="s">
        <v>112</v>
      </c>
      <c r="B34" s="161" t="s">
        <v>113</v>
      </c>
    </row>
    <row r="35" ht="15" customHeight="1" spans="1:2">
      <c r="A35" s="161" t="s">
        <v>114</v>
      </c>
      <c r="B35" s="161" t="s">
        <v>115</v>
      </c>
    </row>
    <row r="36" ht="15" customHeight="1" spans="1:2">
      <c r="A36" s="161" t="s">
        <v>116</v>
      </c>
      <c r="B36" s="161" t="s">
        <v>117</v>
      </c>
    </row>
    <row r="37" ht="15" customHeight="1" spans="1:2">
      <c r="A37" s="161" t="s">
        <v>118</v>
      </c>
      <c r="B37" s="161" t="s">
        <v>119</v>
      </c>
    </row>
    <row r="38" ht="15" customHeight="1" spans="1:2">
      <c r="A38" s="161" t="s">
        <v>120</v>
      </c>
      <c r="B38" s="161" t="s">
        <v>121</v>
      </c>
    </row>
    <row r="39" ht="15" customHeight="1" spans="1:2">
      <c r="A39" s="161" t="s">
        <v>122</v>
      </c>
      <c r="B39" s="161" t="s">
        <v>123</v>
      </c>
    </row>
    <row r="40" ht="15" customHeight="1" spans="1:2">
      <c r="A40" s="161" t="s">
        <v>124</v>
      </c>
      <c r="B40" s="161" t="s">
        <v>125</v>
      </c>
    </row>
    <row r="41" ht="15" customHeight="1" spans="1:2">
      <c r="A41" s="161" t="s">
        <v>126</v>
      </c>
      <c r="B41" s="161" t="s">
        <v>127</v>
      </c>
    </row>
    <row r="42" ht="15" customHeight="1" spans="1:2">
      <c r="A42" s="161" t="s">
        <v>128</v>
      </c>
      <c r="B42" s="161" t="s">
        <v>129</v>
      </c>
    </row>
    <row r="43" ht="15" customHeight="1" spans="1:2">
      <c r="A43" s="161" t="s">
        <v>130</v>
      </c>
      <c r="B43" s="161" t="s">
        <v>131</v>
      </c>
    </row>
    <row r="44" ht="15" customHeight="1" spans="1:2">
      <c r="A44" s="161" t="s">
        <v>132</v>
      </c>
      <c r="B44" s="161" t="s">
        <v>133</v>
      </c>
    </row>
    <row r="45" ht="15" customHeight="1" spans="1:2">
      <c r="A45" s="161" t="s">
        <v>134</v>
      </c>
      <c r="B45" s="161" t="s">
        <v>135</v>
      </c>
    </row>
    <row r="46" ht="15" customHeight="1" spans="1:2">
      <c r="A46" s="161" t="s">
        <v>136</v>
      </c>
      <c r="B46" s="161" t="s">
        <v>137</v>
      </c>
    </row>
    <row r="47" ht="15" customHeight="1" spans="1:2">
      <c r="A47" s="161" t="s">
        <v>138</v>
      </c>
      <c r="B47" s="161" t="s">
        <v>139</v>
      </c>
    </row>
    <row r="48" ht="15" customHeight="1" spans="1:2">
      <c r="A48" s="161" t="s">
        <v>140</v>
      </c>
      <c r="B48" s="161" t="s">
        <v>141</v>
      </c>
    </row>
    <row r="49" ht="15" customHeight="1" spans="1:2">
      <c r="A49" s="161" t="s">
        <v>142</v>
      </c>
      <c r="B49" s="161" t="s">
        <v>143</v>
      </c>
    </row>
    <row r="50" ht="15" customHeight="1" spans="1:2">
      <c r="A50" s="161" t="s">
        <v>144</v>
      </c>
      <c r="B50" s="161" t="s">
        <v>145</v>
      </c>
    </row>
    <row r="51" ht="15" customHeight="1" spans="1:2">
      <c r="A51" s="161" t="s">
        <v>146</v>
      </c>
      <c r="B51" s="161" t="s">
        <v>147</v>
      </c>
    </row>
    <row r="52" ht="15" customHeight="1" spans="1:2">
      <c r="A52" s="161" t="s">
        <v>148</v>
      </c>
      <c r="B52" s="161" t="s">
        <v>149</v>
      </c>
    </row>
    <row r="53" ht="15" customHeight="1" spans="1:2">
      <c r="A53" s="161" t="s">
        <v>150</v>
      </c>
      <c r="B53" s="161" t="s">
        <v>151</v>
      </c>
    </row>
    <row r="54" ht="15" customHeight="1" spans="1:2">
      <c r="A54" s="161" t="s">
        <v>152</v>
      </c>
      <c r="B54" s="161" t="s">
        <v>153</v>
      </c>
    </row>
    <row r="55" ht="15" customHeight="1" spans="1:2">
      <c r="A55" s="161" t="s">
        <v>154</v>
      </c>
      <c r="B55" s="161" t="s">
        <v>155</v>
      </c>
    </row>
    <row r="56" ht="15" customHeight="1" spans="1:2">
      <c r="A56" s="161" t="s">
        <v>156</v>
      </c>
      <c r="B56" s="161" t="s">
        <v>157</v>
      </c>
    </row>
    <row r="57" ht="15" customHeight="1" spans="1:2">
      <c r="A57" s="161" t="s">
        <v>158</v>
      </c>
      <c r="B57" s="161" t="s">
        <v>159</v>
      </c>
    </row>
    <row r="58" ht="15" customHeight="1" spans="1:2">
      <c r="A58" s="161" t="s">
        <v>160</v>
      </c>
      <c r="B58" s="161" t="s">
        <v>161</v>
      </c>
    </row>
    <row r="59" ht="15" customHeight="1" spans="1:2">
      <c r="A59" s="161" t="s">
        <v>162</v>
      </c>
      <c r="B59" s="161" t="s">
        <v>163</v>
      </c>
    </row>
    <row r="60" ht="15" customHeight="1" spans="1:2">
      <c r="A60" s="161" t="s">
        <v>164</v>
      </c>
      <c r="B60" s="161" t="s">
        <v>165</v>
      </c>
    </row>
    <row r="61" ht="15" customHeight="1" spans="1:2">
      <c r="A61" s="161" t="s">
        <v>166</v>
      </c>
      <c r="B61" s="161" t="s">
        <v>167</v>
      </c>
    </row>
    <row r="62" ht="15" customHeight="1" spans="1:2">
      <c r="A62" s="161" t="s">
        <v>168</v>
      </c>
      <c r="B62" s="161" t="s">
        <v>169</v>
      </c>
    </row>
    <row r="63" ht="15" customHeight="1" spans="1:2">
      <c r="A63" s="161" t="s">
        <v>170</v>
      </c>
      <c r="B63" s="161" t="s">
        <v>171</v>
      </c>
    </row>
    <row r="64" ht="15" customHeight="1" spans="1:2">
      <c r="A64" s="161" t="s">
        <v>172</v>
      </c>
      <c r="B64" s="161" t="s">
        <v>173</v>
      </c>
    </row>
    <row r="65" ht="15" customHeight="1" spans="1:2">
      <c r="A65" s="161" t="s">
        <v>174</v>
      </c>
      <c r="B65" s="161" t="s">
        <v>175</v>
      </c>
    </row>
    <row r="66" ht="15" customHeight="1" spans="1:2">
      <c r="A66" s="161" t="s">
        <v>176</v>
      </c>
      <c r="B66" s="161" t="s">
        <v>177</v>
      </c>
    </row>
    <row r="67" ht="15" customHeight="1" spans="1:2">
      <c r="A67" s="161" t="s">
        <v>178</v>
      </c>
      <c r="B67" s="161" t="s">
        <v>179</v>
      </c>
    </row>
    <row r="68" customHeight="1" spans="1:2">
      <c r="A68" s="161" t="s">
        <v>180</v>
      </c>
      <c r="B68" s="161" t="s">
        <v>181</v>
      </c>
    </row>
    <row r="69" customHeight="1" spans="1:2">
      <c r="A69" s="175" t="s">
        <v>182</v>
      </c>
      <c r="B69" s="161" t="s">
        <v>183</v>
      </c>
    </row>
    <row r="70" customHeight="1" spans="1:2">
      <c r="A70" s="176" t="s">
        <v>184</v>
      </c>
      <c r="B70" s="177" t="s">
        <v>185</v>
      </c>
    </row>
    <row r="71" customHeight="1" spans="1:2">
      <c r="A71" s="176" t="s">
        <v>186</v>
      </c>
      <c r="B71" s="177" t="s">
        <v>187</v>
      </c>
    </row>
    <row r="72" customHeight="1" spans="1:2">
      <c r="A72" s="176" t="s">
        <v>188</v>
      </c>
      <c r="B72" s="177" t="s">
        <v>189</v>
      </c>
    </row>
    <row r="73" customHeight="1" spans="1:2">
      <c r="A73" s="176" t="s">
        <v>190</v>
      </c>
      <c r="B73" s="177" t="s">
        <v>191</v>
      </c>
    </row>
    <row r="74" customHeight="1" spans="1:2">
      <c r="A74" s="176" t="s">
        <v>192</v>
      </c>
      <c r="B74" s="177" t="s">
        <v>193</v>
      </c>
    </row>
    <row r="75" customHeight="1" spans="1:2">
      <c r="A75" s="176" t="s">
        <v>194</v>
      </c>
      <c r="B75" s="177" t="s">
        <v>195</v>
      </c>
    </row>
    <row r="76" customHeight="1" spans="1:2">
      <c r="A76" s="176" t="s">
        <v>196</v>
      </c>
      <c r="B76" s="177" t="s">
        <v>197</v>
      </c>
    </row>
    <row r="77" customHeight="1" spans="1:2">
      <c r="A77" s="176" t="s">
        <v>198</v>
      </c>
      <c r="B77" s="177" t="s">
        <v>199</v>
      </c>
    </row>
  </sheetData>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E6"/>
  <sheetViews>
    <sheetView showGridLines="0" topLeftCell="C1" workbookViewId="0">
      <selection activeCell="E8" sqref="E8"/>
    </sheetView>
  </sheetViews>
  <sheetFormatPr defaultColWidth="14.4285714285714" defaultRowHeight="12.75" outlineLevelRow="5" outlineLevelCol="4"/>
  <cols>
    <col min="3" max="3" width="53.1428571428572" customWidth="1"/>
    <col min="4" max="4" width="9.28571428571429" customWidth="1"/>
    <col min="5" max="5" width="63.1428571428572" customWidth="1"/>
  </cols>
  <sheetData>
    <row r="1" ht="15.75" spans="1:2">
      <c r="A1" s="159" t="s">
        <v>200</v>
      </c>
      <c r="B1" s="160" t="s">
        <v>201</v>
      </c>
    </row>
    <row r="2" ht="15" spans="1:5">
      <c r="A2" s="161"/>
      <c r="B2" s="162"/>
      <c r="C2" s="162"/>
      <c r="D2" s="162"/>
      <c r="E2" s="162"/>
    </row>
    <row r="3" ht="15.75" spans="1:5">
      <c r="A3" s="161"/>
      <c r="B3" s="163" t="s">
        <v>202</v>
      </c>
      <c r="C3" s="163" t="s">
        <v>203</v>
      </c>
      <c r="D3" s="164" t="s">
        <v>204</v>
      </c>
      <c r="E3" s="141"/>
    </row>
    <row r="4" ht="85.5" customHeight="1" spans="1:5">
      <c r="A4" s="161"/>
      <c r="B4" s="165">
        <v>1</v>
      </c>
      <c r="C4" s="166" t="s">
        <v>205</v>
      </c>
      <c r="D4" s="167" t="s">
        <v>206</v>
      </c>
      <c r="E4" s="168"/>
    </row>
    <row r="5" ht="60" customHeight="1" spans="1:5">
      <c r="A5" s="161"/>
      <c r="B5" s="165">
        <v>2</v>
      </c>
      <c r="C5" s="169" t="s">
        <v>207</v>
      </c>
      <c r="D5" s="170" t="s">
        <v>208</v>
      </c>
      <c r="E5" s="171"/>
    </row>
    <row r="6" ht="52.5" customHeight="1" spans="1:5">
      <c r="A6" s="161"/>
      <c r="B6" s="172">
        <v>3</v>
      </c>
      <c r="C6" s="173" t="s">
        <v>209</v>
      </c>
      <c r="D6" s="170" t="s">
        <v>210</v>
      </c>
      <c r="E6" s="171"/>
    </row>
  </sheetData>
  <mergeCells count="6">
    <mergeCell ref="B1:E1"/>
    <mergeCell ref="B2:E2"/>
    <mergeCell ref="D3:E3"/>
    <mergeCell ref="D4:E4"/>
    <mergeCell ref="D5:E5"/>
    <mergeCell ref="D6:E6"/>
  </mergeCells>
  <pageMargins left="0.699305555555556" right="0.69930555555555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D41"/>
  <sheetViews>
    <sheetView showGridLines="0" zoomScale="80" zoomScaleNormal="80" topLeftCell="B1" workbookViewId="0">
      <selection activeCell="F30" sqref="F30"/>
    </sheetView>
  </sheetViews>
  <sheetFormatPr defaultColWidth="14.4285714285714" defaultRowHeight="15.75" outlineLevelCol="3"/>
  <cols>
    <col min="1" max="2" width="14.4285714285714" style="134"/>
    <col min="3" max="3" width="10.7142857142857" style="134" customWidth="1"/>
    <col min="4" max="4" width="138.571428571429" style="135" customWidth="1"/>
    <col min="5" max="16384" width="14.4285714285714" style="134"/>
  </cols>
  <sheetData>
    <row r="1" spans="1:4">
      <c r="A1" s="136" t="s">
        <v>211</v>
      </c>
      <c r="B1" s="137" t="s">
        <v>212</v>
      </c>
      <c r="D1" s="134"/>
    </row>
    <row r="2" spans="2:4">
      <c r="B2" s="138"/>
      <c r="C2" s="138"/>
      <c r="D2" s="138"/>
    </row>
    <row r="3" spans="2:4">
      <c r="B3" s="139" t="s">
        <v>213</v>
      </c>
      <c r="C3" s="140" t="s">
        <v>214</v>
      </c>
      <c r="D3" s="141"/>
    </row>
    <row r="4" spans="2:4">
      <c r="B4" s="142">
        <v>1</v>
      </c>
      <c r="C4" s="143" t="s">
        <v>215</v>
      </c>
      <c r="D4" s="144"/>
    </row>
    <row r="5" spans="2:4">
      <c r="B5" s="145"/>
      <c r="C5" s="146" t="s">
        <v>216</v>
      </c>
      <c r="D5" s="147" t="s">
        <v>217</v>
      </c>
    </row>
    <row r="6" spans="2:4">
      <c r="B6" s="145"/>
      <c r="C6" s="146" t="s">
        <v>218</v>
      </c>
      <c r="D6" s="148" t="s">
        <v>219</v>
      </c>
    </row>
    <row r="7" ht="16.5" customHeight="1" spans="2:4">
      <c r="B7" s="145"/>
      <c r="C7" s="146" t="s">
        <v>220</v>
      </c>
      <c r="D7" s="148" t="s">
        <v>221</v>
      </c>
    </row>
    <row r="8" ht="16.5" customHeight="1" spans="2:4">
      <c r="B8" s="145"/>
      <c r="C8" s="146" t="s">
        <v>222</v>
      </c>
      <c r="D8" s="148" t="s">
        <v>223</v>
      </c>
    </row>
    <row r="9" spans="2:4">
      <c r="B9" s="145"/>
      <c r="C9" s="146" t="s">
        <v>224</v>
      </c>
      <c r="D9" s="148" t="s">
        <v>225</v>
      </c>
    </row>
    <row r="10" spans="2:4">
      <c r="B10" s="145"/>
      <c r="C10" s="146" t="s">
        <v>226</v>
      </c>
      <c r="D10" s="148" t="s">
        <v>227</v>
      </c>
    </row>
    <row r="11" spans="2:4">
      <c r="B11" s="145"/>
      <c r="C11" s="146" t="s">
        <v>228</v>
      </c>
      <c r="D11" s="148" t="s">
        <v>229</v>
      </c>
    </row>
    <row r="12" spans="2:4">
      <c r="B12" s="145"/>
      <c r="C12" s="146" t="s">
        <v>230</v>
      </c>
      <c r="D12" s="148" t="s">
        <v>231</v>
      </c>
    </row>
    <row r="13" spans="2:4">
      <c r="B13" s="145"/>
      <c r="C13" s="146" t="s">
        <v>232</v>
      </c>
      <c r="D13" s="148" t="s">
        <v>233</v>
      </c>
    </row>
    <row r="14" spans="2:4">
      <c r="B14" s="145"/>
      <c r="C14" s="146" t="s">
        <v>234</v>
      </c>
      <c r="D14" s="148" t="s">
        <v>235</v>
      </c>
    </row>
    <row r="15" spans="2:4">
      <c r="B15" s="145"/>
      <c r="C15" s="146" t="s">
        <v>236</v>
      </c>
      <c r="D15" s="149" t="s">
        <v>237</v>
      </c>
    </row>
    <row r="16" ht="31.5" spans="2:4">
      <c r="B16" s="145"/>
      <c r="C16" s="146" t="s">
        <v>238</v>
      </c>
      <c r="D16" s="150" t="s">
        <v>239</v>
      </c>
    </row>
    <row r="17" spans="2:4">
      <c r="B17" s="145"/>
      <c r="C17" s="146" t="s">
        <v>240</v>
      </c>
      <c r="D17" s="148" t="s">
        <v>241</v>
      </c>
    </row>
    <row r="18" spans="2:4">
      <c r="B18" s="145"/>
      <c r="C18" s="146" t="s">
        <v>242</v>
      </c>
      <c r="D18" s="148" t="s">
        <v>243</v>
      </c>
    </row>
    <row r="19" ht="31.5" spans="2:4">
      <c r="B19" s="145"/>
      <c r="C19" s="151" t="s">
        <v>244</v>
      </c>
      <c r="D19" s="152" t="s">
        <v>245</v>
      </c>
    </row>
    <row r="20" spans="2:4">
      <c r="B20" s="153">
        <v>2</v>
      </c>
      <c r="C20" s="154" t="s">
        <v>246</v>
      </c>
      <c r="D20" s="155"/>
    </row>
    <row r="21" spans="2:4">
      <c r="B21" s="145"/>
      <c r="C21" s="146" t="s">
        <v>247</v>
      </c>
      <c r="D21" s="148" t="s">
        <v>248</v>
      </c>
    </row>
    <row r="22" spans="2:4">
      <c r="B22" s="145"/>
      <c r="C22" s="146" t="s">
        <v>249</v>
      </c>
      <c r="D22" s="148" t="s">
        <v>250</v>
      </c>
    </row>
    <row r="23" ht="31.5" spans="2:4">
      <c r="B23" s="145"/>
      <c r="C23" s="146" t="s">
        <v>251</v>
      </c>
      <c r="D23" s="152" t="s">
        <v>252</v>
      </c>
    </row>
    <row r="24" spans="2:4">
      <c r="B24" s="145"/>
      <c r="C24" s="146" t="s">
        <v>253</v>
      </c>
      <c r="D24" s="148" t="s">
        <v>254</v>
      </c>
    </row>
    <row r="25" ht="31.5" spans="2:4">
      <c r="B25" s="145"/>
      <c r="C25" s="146" t="s">
        <v>255</v>
      </c>
      <c r="D25" s="152" t="s">
        <v>256</v>
      </c>
    </row>
    <row r="26" ht="31.5" spans="2:4">
      <c r="B26" s="156"/>
      <c r="C26" s="151" t="s">
        <v>257</v>
      </c>
      <c r="D26" s="152" t="s">
        <v>258</v>
      </c>
    </row>
    <row r="27" spans="2:4">
      <c r="B27" s="142">
        <v>3</v>
      </c>
      <c r="C27" s="157" t="s">
        <v>259</v>
      </c>
      <c r="D27" s="158"/>
    </row>
    <row r="28" ht="31.5" spans="2:4">
      <c r="B28" s="145"/>
      <c r="C28" s="146" t="s">
        <v>260</v>
      </c>
      <c r="D28" s="152" t="s">
        <v>261</v>
      </c>
    </row>
    <row r="29" ht="31.5" spans="2:4">
      <c r="B29" s="145"/>
      <c r="C29" s="146" t="s">
        <v>262</v>
      </c>
      <c r="D29" s="152" t="s">
        <v>263</v>
      </c>
    </row>
    <row r="30" ht="31.5" spans="2:4">
      <c r="B30" s="145"/>
      <c r="C30" s="146" t="s">
        <v>264</v>
      </c>
      <c r="D30" s="152" t="s">
        <v>263</v>
      </c>
    </row>
    <row r="31" ht="31.5" spans="2:4">
      <c r="B31" s="145"/>
      <c r="C31" s="146" t="s">
        <v>265</v>
      </c>
      <c r="D31" s="152" t="s">
        <v>263</v>
      </c>
    </row>
    <row r="32" spans="2:4">
      <c r="B32" s="142">
        <v>4</v>
      </c>
      <c r="C32" s="157" t="s">
        <v>266</v>
      </c>
      <c r="D32" s="158"/>
    </row>
    <row r="33" ht="19.5" customHeight="1" spans="2:4">
      <c r="B33" s="145"/>
      <c r="C33" s="146" t="s">
        <v>267</v>
      </c>
      <c r="D33" s="150" t="s">
        <v>268</v>
      </c>
    </row>
    <row r="34" ht="33.75" customHeight="1" spans="2:4">
      <c r="B34" s="145"/>
      <c r="C34" s="146" t="s">
        <v>269</v>
      </c>
      <c r="D34" s="152" t="s">
        <v>270</v>
      </c>
    </row>
    <row r="35" ht="31.5" spans="2:4">
      <c r="B35" s="145"/>
      <c r="C35" s="146" t="s">
        <v>271</v>
      </c>
      <c r="D35" s="152" t="s">
        <v>272</v>
      </c>
    </row>
    <row r="36" ht="19.5" customHeight="1" spans="2:4">
      <c r="B36" s="145"/>
      <c r="C36" s="146" t="s">
        <v>273</v>
      </c>
      <c r="D36" s="152" t="s">
        <v>274</v>
      </c>
    </row>
    <row r="37" ht="31.5" spans="2:4">
      <c r="B37" s="145"/>
      <c r="C37" s="146" t="s">
        <v>275</v>
      </c>
      <c r="D37" s="152" t="s">
        <v>276</v>
      </c>
    </row>
    <row r="38" ht="31.5" spans="2:4">
      <c r="B38" s="145"/>
      <c r="C38" s="146" t="s">
        <v>277</v>
      </c>
      <c r="D38" s="152" t="s">
        <v>278</v>
      </c>
    </row>
    <row r="39" spans="2:4">
      <c r="B39" s="145"/>
      <c r="C39" s="146" t="s">
        <v>279</v>
      </c>
      <c r="D39" s="148" t="s">
        <v>280</v>
      </c>
    </row>
    <row r="40" ht="63" spans="2:4">
      <c r="B40" s="145"/>
      <c r="C40" s="146" t="s">
        <v>281</v>
      </c>
      <c r="D40" s="152" t="s">
        <v>282</v>
      </c>
    </row>
    <row r="41" ht="63" spans="2:4">
      <c r="B41" s="156"/>
      <c r="C41" s="146" t="s">
        <v>283</v>
      </c>
      <c r="D41" s="152" t="s">
        <v>284</v>
      </c>
    </row>
  </sheetData>
  <mergeCells count="11">
    <mergeCell ref="B1:D1"/>
    <mergeCell ref="B2:D2"/>
    <mergeCell ref="C3:D3"/>
    <mergeCell ref="C4:D4"/>
    <mergeCell ref="C20:D20"/>
    <mergeCell ref="C27:D27"/>
    <mergeCell ref="C32:D32"/>
    <mergeCell ref="B4:B19"/>
    <mergeCell ref="B20:B26"/>
    <mergeCell ref="B27:B31"/>
    <mergeCell ref="B32:B41"/>
  </mergeCells>
  <pageMargins left="0.699305555555556" right="0.69930555555555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Q507"/>
  <sheetViews>
    <sheetView showGridLines="0" tabSelected="1" workbookViewId="0">
      <pane xSplit="4" ySplit="7" topLeftCell="E136" activePane="bottomRight" state="frozen"/>
      <selection/>
      <selection pane="topRight"/>
      <selection pane="bottomLeft"/>
      <selection pane="bottomRight" activeCell="G155" sqref="G155"/>
    </sheetView>
  </sheetViews>
  <sheetFormatPr defaultColWidth="14.4285714285714" defaultRowHeight="15.75" customHeight="1"/>
  <cols>
    <col min="1" max="1" width="6.85714285714286" style="5" customWidth="1"/>
    <col min="2" max="2" width="12.4285714285714" style="5" customWidth="1"/>
    <col min="3" max="3" width="49.8571428571429" style="5" customWidth="1"/>
    <col min="4" max="4" width="7.85714285714286" style="5" customWidth="1"/>
    <col min="5" max="5" width="11.4285714285714" style="5" customWidth="1"/>
    <col min="6" max="6" width="13.4285714285714" style="5" customWidth="1"/>
    <col min="7" max="7" width="21.1428571428571" style="5" customWidth="1"/>
    <col min="8" max="8" width="9" style="5" customWidth="1"/>
    <col min="9" max="9" width="8.85714285714286" style="5" customWidth="1"/>
    <col min="10" max="10" width="19.7142857142857" style="5" customWidth="1"/>
    <col min="11" max="11" width="20.4285714285714" style="5" customWidth="1"/>
    <col min="12" max="12" width="19.2857142857143" style="5" customWidth="1"/>
    <col min="13" max="13" width="28.1428571428571" style="5" customWidth="1"/>
    <col min="14" max="14" width="20.2857142857143" style="5" customWidth="1"/>
    <col min="15" max="15" width="14.4285714285714" style="5" customWidth="1"/>
    <col min="16" max="16" width="37.7142857142857" style="5" customWidth="1"/>
    <col min="17" max="17" width="27" style="6" customWidth="1"/>
    <col min="18" max="16384" width="14.4285714285714" style="5"/>
  </cols>
  <sheetData>
    <row r="1" ht="29.1" customHeight="1" spans="1:15">
      <c r="A1" s="7" t="s">
        <v>285</v>
      </c>
      <c r="B1" s="7"/>
      <c r="C1" s="7"/>
      <c r="D1" s="8"/>
      <c r="E1" s="8"/>
      <c r="F1" s="9" t="s">
        <v>286</v>
      </c>
      <c r="G1" s="10"/>
      <c r="H1" s="10"/>
      <c r="I1" s="10"/>
      <c r="J1" s="62"/>
      <c r="K1" s="8"/>
      <c r="L1" s="8"/>
      <c r="M1" s="8"/>
      <c r="N1" s="8"/>
      <c r="O1" s="8"/>
    </row>
    <row r="2" customHeight="1" spans="1:10">
      <c r="A2" s="7"/>
      <c r="B2" s="7"/>
      <c r="C2" s="7"/>
      <c r="F2" s="11" t="s">
        <v>287</v>
      </c>
      <c r="G2" s="12"/>
      <c r="H2" s="12"/>
      <c r="I2" s="63">
        <f>C37+C70+C102+C134+C166+C198+C230+C262</f>
        <v>80</v>
      </c>
      <c r="J2" s="64"/>
    </row>
    <row r="3" customHeight="1" spans="1:10">
      <c r="A3" s="13" t="s">
        <v>21</v>
      </c>
      <c r="B3" s="14"/>
      <c r="C3" s="15" t="str">
        <f>'I. Identitas Prodi'!E5</f>
        <v>Pendidikan Bahasa Inggris</v>
      </c>
      <c r="F3" s="16" t="s">
        <v>288</v>
      </c>
      <c r="G3" s="17"/>
      <c r="H3" s="12"/>
      <c r="I3" s="65">
        <f>Q37+Q70+Q102+Q134+Q166+Q198+Q230+Q262+D297+D325+D347+D375+D397+D419+D441+D463+D485+D507</f>
        <v>147</v>
      </c>
      <c r="J3" s="66" t="str">
        <f>IF(OR(I3&lt;144,I3&gt;148),"Error: 144-152","OK")</f>
        <v>OK</v>
      </c>
    </row>
    <row r="4" customHeight="1" spans="1:10">
      <c r="A4" s="13" t="s">
        <v>289</v>
      </c>
      <c r="B4" s="14"/>
      <c r="C4" s="15" t="str">
        <f>VLOOKUP(C3,data!A2:B78,2,FALSE)</f>
        <v>ING</v>
      </c>
      <c r="F4" s="11" t="s">
        <v>290</v>
      </c>
      <c r="G4" s="18">
        <f>I37+I70+I102+I134+I166+I198+I230+I262</f>
        <v>9</v>
      </c>
      <c r="H4" s="11" t="s">
        <v>291</v>
      </c>
      <c r="I4" s="12"/>
      <c r="J4" s="18">
        <f>K37+K70+K102+K134+K166+K198+K230+K262</f>
        <v>4</v>
      </c>
    </row>
    <row r="5" customHeight="1" spans="1:10">
      <c r="A5" s="14"/>
      <c r="B5" s="14"/>
      <c r="C5" s="14"/>
      <c r="F5" s="11" t="s">
        <v>292</v>
      </c>
      <c r="G5" s="18">
        <f>J37+J70+J102+J134+J166+J198+J230+J262</f>
        <v>66</v>
      </c>
      <c r="H5" s="11" t="s">
        <v>293</v>
      </c>
      <c r="I5" s="12"/>
      <c r="J5" s="18">
        <f>L37+L70+L102+L134+L166+L198+L230+L262</f>
        <v>1</v>
      </c>
    </row>
    <row r="6" customHeight="1" spans="1:10">
      <c r="A6" s="19"/>
      <c r="C6" s="19"/>
      <c r="F6" s="20" t="s">
        <v>294</v>
      </c>
      <c r="G6" s="21"/>
      <c r="H6" s="22" t="str">
        <f>IF(LEN(CONCATENATE(I38,I71,I103,I135,I167,I231,I263))&gt;0,"Ada Error, silakan cek tulisan merah dibawah masing-masing semester","OK")</f>
        <v>OK</v>
      </c>
      <c r="I6" s="67"/>
      <c r="J6" s="68"/>
    </row>
    <row r="7" customHeight="1" spans="1:10">
      <c r="A7" s="19"/>
      <c r="C7" s="23"/>
      <c r="F7" s="24"/>
      <c r="G7" s="25"/>
      <c r="H7" s="26"/>
      <c r="I7" s="26"/>
      <c r="J7" s="69"/>
    </row>
    <row r="8" s="5" customFormat="1" spans="1:17">
      <c r="A8" s="19"/>
      <c r="C8" s="23"/>
      <c r="F8" s="27"/>
      <c r="G8" s="27"/>
      <c r="H8" s="28"/>
      <c r="I8" s="28"/>
      <c r="J8" s="28"/>
      <c r="Q8" s="6"/>
    </row>
    <row r="9" customHeight="1" spans="1:4">
      <c r="A9" s="29" t="s">
        <v>295</v>
      </c>
      <c r="B9" s="30"/>
      <c r="C9" s="31">
        <v>1</v>
      </c>
      <c r="D9" s="5">
        <f>SUM(D17:D23)</f>
        <v>20</v>
      </c>
    </row>
    <row r="10" customHeight="1" spans="1:17">
      <c r="A10" s="32" t="s">
        <v>296</v>
      </c>
      <c r="B10" s="32" t="s">
        <v>297</v>
      </c>
      <c r="C10" s="32" t="s">
        <v>298</v>
      </c>
      <c r="D10" s="32" t="s">
        <v>299</v>
      </c>
      <c r="E10" s="33" t="s">
        <v>300</v>
      </c>
      <c r="F10" s="34"/>
      <c r="G10" s="34"/>
      <c r="H10" s="30"/>
      <c r="I10" s="33" t="s">
        <v>301</v>
      </c>
      <c r="J10" s="34"/>
      <c r="K10" s="34"/>
      <c r="L10" s="30"/>
      <c r="M10" s="32" t="s">
        <v>302</v>
      </c>
      <c r="N10" s="32" t="s">
        <v>303</v>
      </c>
      <c r="O10" s="70" t="s">
        <v>304</v>
      </c>
      <c r="P10" s="71" t="s">
        <v>305</v>
      </c>
      <c r="Q10" s="71" t="s">
        <v>306</v>
      </c>
    </row>
    <row r="11" customHeight="1" spans="1:17">
      <c r="A11" s="35"/>
      <c r="B11" s="35"/>
      <c r="C11" s="35"/>
      <c r="D11" s="35"/>
      <c r="E11" s="36" t="s">
        <v>307</v>
      </c>
      <c r="F11" s="36" t="s">
        <v>308</v>
      </c>
      <c r="G11" s="36" t="s">
        <v>309</v>
      </c>
      <c r="H11" s="36" t="s">
        <v>310</v>
      </c>
      <c r="I11" s="36" t="s">
        <v>290</v>
      </c>
      <c r="J11" s="36" t="s">
        <v>292</v>
      </c>
      <c r="K11" s="36" t="s">
        <v>291</v>
      </c>
      <c r="L11" s="36" t="s">
        <v>293</v>
      </c>
      <c r="M11" s="35"/>
      <c r="N11" s="35"/>
      <c r="O11" s="72"/>
      <c r="P11" s="73"/>
      <c r="Q11" s="81"/>
    </row>
    <row r="12" customHeight="1" spans="1:17">
      <c r="A12" s="240" t="s">
        <v>311</v>
      </c>
      <c r="B12" s="38" t="str">
        <f t="shared" ref="B12:B36" si="0">CONCATENATE($C$4,"19",C$9,A12)</f>
        <v>ING19101</v>
      </c>
      <c r="C12" s="39" t="s">
        <v>312</v>
      </c>
      <c r="D12" s="40">
        <f>IF(SUM(E12:I12)=0,"",SUM(E12:I12))</f>
        <v>2</v>
      </c>
      <c r="E12" s="41">
        <v>2</v>
      </c>
      <c r="F12" s="41"/>
      <c r="G12" s="41"/>
      <c r="H12" s="41"/>
      <c r="I12" s="41" t="s">
        <v>313</v>
      </c>
      <c r="J12" s="41"/>
      <c r="K12" s="41"/>
      <c r="L12" s="41"/>
      <c r="M12" s="39"/>
      <c r="N12" s="41"/>
      <c r="O12" s="74">
        <v>35</v>
      </c>
      <c r="P12" s="75" t="s">
        <v>314</v>
      </c>
      <c r="Q12" s="82" t="s">
        <v>313</v>
      </c>
    </row>
    <row r="13" customHeight="1" spans="1:17">
      <c r="A13" s="240" t="s">
        <v>315</v>
      </c>
      <c r="B13" s="38" t="str">
        <f>CONCATENATE($C$4,"19",C$9,A13)</f>
        <v>ING19102</v>
      </c>
      <c r="C13" s="39" t="s">
        <v>316</v>
      </c>
      <c r="D13" s="40">
        <f>IF(SUM(E13:I13)=0,"",SUM(E13:I13))</f>
        <v>2</v>
      </c>
      <c r="E13" s="41">
        <v>2</v>
      </c>
      <c r="F13" s="41"/>
      <c r="G13" s="41"/>
      <c r="H13" s="41"/>
      <c r="I13" s="41" t="s">
        <v>313</v>
      </c>
      <c r="J13" s="41"/>
      <c r="K13" s="41"/>
      <c r="L13" s="41"/>
      <c r="M13" s="76"/>
      <c r="N13" s="41"/>
      <c r="O13" s="74">
        <v>35</v>
      </c>
      <c r="P13" s="75" t="s">
        <v>314</v>
      </c>
      <c r="Q13" s="82"/>
    </row>
    <row r="14" customHeight="1" spans="1:17">
      <c r="A14" s="37" t="s">
        <v>317</v>
      </c>
      <c r="B14" s="38" t="str">
        <f>CONCATENATE($C$4,"19",C$9,A14)</f>
        <v>ING19103</v>
      </c>
      <c r="C14" s="39" t="s">
        <v>318</v>
      </c>
      <c r="D14" s="40">
        <f t="shared" ref="D14:D22" si="1">IF(SUM(E14:I14)=0,"",SUM(E14:I14))</f>
        <v>2</v>
      </c>
      <c r="E14" s="41">
        <v>2</v>
      </c>
      <c r="F14" s="41"/>
      <c r="G14" s="41"/>
      <c r="H14" s="41"/>
      <c r="I14" s="41" t="s">
        <v>313</v>
      </c>
      <c r="J14" s="41"/>
      <c r="K14" s="41"/>
      <c r="L14" s="41"/>
      <c r="M14" s="39"/>
      <c r="N14" s="41"/>
      <c r="O14" s="74">
        <v>35</v>
      </c>
      <c r="P14" s="75" t="s">
        <v>314</v>
      </c>
      <c r="Q14" s="82" t="s">
        <v>313</v>
      </c>
    </row>
    <row r="15" customHeight="1" spans="1:17">
      <c r="A15" s="37" t="s">
        <v>319</v>
      </c>
      <c r="B15" s="38" t="str">
        <f>CONCATENATE($C$4,"19",C$9,A15)</f>
        <v>ING19104</v>
      </c>
      <c r="C15" s="39" t="s">
        <v>320</v>
      </c>
      <c r="D15" s="40">
        <f>IF(SUM(E15:I15)=0,"",SUM(E15:I15))</f>
        <v>2</v>
      </c>
      <c r="E15" s="41">
        <v>2</v>
      </c>
      <c r="F15" s="41"/>
      <c r="G15" s="41"/>
      <c r="H15" s="41"/>
      <c r="I15" s="41" t="s">
        <v>313</v>
      </c>
      <c r="J15" s="41"/>
      <c r="K15" s="41"/>
      <c r="L15" s="41"/>
      <c r="M15" s="39"/>
      <c r="N15" s="41"/>
      <c r="O15" s="74">
        <v>35</v>
      </c>
      <c r="P15" s="75" t="s">
        <v>314</v>
      </c>
      <c r="Q15" s="82" t="s">
        <v>313</v>
      </c>
    </row>
    <row r="16" customHeight="1" spans="1:17">
      <c r="A16" s="37" t="s">
        <v>321</v>
      </c>
      <c r="B16" s="38" t="str">
        <f>CONCATENATE($C$4,"19",C$9,A16)</f>
        <v>ING19105</v>
      </c>
      <c r="C16" s="39" t="s">
        <v>322</v>
      </c>
      <c r="D16" s="40">
        <f>IF(SUM(E16:I16)=0,"",SUM(E16:I16))</f>
        <v>2</v>
      </c>
      <c r="E16" s="41">
        <v>2</v>
      </c>
      <c r="F16" s="41"/>
      <c r="G16" s="41"/>
      <c r="H16" s="41"/>
      <c r="I16" s="41" t="s">
        <v>313</v>
      </c>
      <c r="J16" s="41"/>
      <c r="K16" s="41"/>
      <c r="L16" s="41"/>
      <c r="M16" s="39"/>
      <c r="N16" s="41"/>
      <c r="O16" s="74">
        <v>35</v>
      </c>
      <c r="P16" s="75" t="s">
        <v>314</v>
      </c>
      <c r="Q16" s="82" t="s">
        <v>313</v>
      </c>
    </row>
    <row r="17" customHeight="1" spans="1:17">
      <c r="A17" s="37" t="s">
        <v>323</v>
      </c>
      <c r="B17" s="38" t="str">
        <f>CONCATENATE($C$4,"19",C$9,A17)</f>
        <v>ING19106</v>
      </c>
      <c r="C17" s="42" t="s">
        <v>324</v>
      </c>
      <c r="D17" s="40">
        <f>IF(SUM(E17:I17)=0,"",SUM(E17:I17))</f>
        <v>2</v>
      </c>
      <c r="E17" s="41">
        <v>2</v>
      </c>
      <c r="F17" s="41"/>
      <c r="G17" s="41"/>
      <c r="H17" s="41"/>
      <c r="I17" s="41" t="s">
        <v>313</v>
      </c>
      <c r="J17" s="41"/>
      <c r="K17" s="41"/>
      <c r="L17" s="41"/>
      <c r="M17" s="39"/>
      <c r="N17" s="41"/>
      <c r="O17" s="74">
        <v>35</v>
      </c>
      <c r="P17" s="75" t="s">
        <v>314</v>
      </c>
      <c r="Q17" s="82" t="s">
        <v>313</v>
      </c>
    </row>
    <row r="18" customHeight="1" spans="1:17">
      <c r="A18" s="37" t="s">
        <v>325</v>
      </c>
      <c r="B18" s="43" t="str">
        <f>CONCATENATE($C$4,"19",C$9,A18)</f>
        <v>ING19107</v>
      </c>
      <c r="C18" s="44" t="s">
        <v>326</v>
      </c>
      <c r="D18" s="40">
        <f>IF(SUM(E18:I18)=0,"",SUM(E18:I18))</f>
        <v>2</v>
      </c>
      <c r="E18" s="41">
        <v>2</v>
      </c>
      <c r="F18" s="41"/>
      <c r="G18" s="41"/>
      <c r="H18" s="41"/>
      <c r="I18" s="41" t="s">
        <v>313</v>
      </c>
      <c r="J18" s="41"/>
      <c r="K18" s="41"/>
      <c r="L18" s="41"/>
      <c r="M18" s="39"/>
      <c r="N18" s="41"/>
      <c r="O18" s="74">
        <v>35</v>
      </c>
      <c r="P18" s="75" t="s">
        <v>314</v>
      </c>
      <c r="Q18" s="82"/>
    </row>
    <row r="19" customHeight="1" spans="1:17">
      <c r="A19" s="37" t="s">
        <v>327</v>
      </c>
      <c r="B19" s="43" t="str">
        <f>CONCATENATE($C$4,"19",C$9,A19)</f>
        <v>ING19108</v>
      </c>
      <c r="C19" s="44" t="s">
        <v>328</v>
      </c>
      <c r="D19" s="40">
        <f>IF(SUM(E19:I19)=0,"",SUM(E19:I19))</f>
        <v>2</v>
      </c>
      <c r="E19" s="41">
        <v>2</v>
      </c>
      <c r="F19" s="41"/>
      <c r="G19" s="41"/>
      <c r="H19" s="41"/>
      <c r="I19" s="41"/>
      <c r="J19" s="41" t="s">
        <v>313</v>
      </c>
      <c r="K19" s="41"/>
      <c r="L19" s="41"/>
      <c r="M19" s="39"/>
      <c r="N19" s="41"/>
      <c r="O19" s="74">
        <v>35</v>
      </c>
      <c r="P19" s="75" t="s">
        <v>329</v>
      </c>
      <c r="Q19" s="82"/>
    </row>
    <row r="20" customHeight="1" spans="1:17">
      <c r="A20" s="37" t="s">
        <v>330</v>
      </c>
      <c r="B20" s="38" t="str">
        <f>CONCATENATE($C$4,"19",C$9,A20)</f>
        <v>ING19109</v>
      </c>
      <c r="C20" s="45" t="s">
        <v>331</v>
      </c>
      <c r="D20" s="40">
        <f>IF(SUM(E20:I20)=0,"",SUM(E20:I20))</f>
        <v>2</v>
      </c>
      <c r="E20" s="41">
        <v>2</v>
      </c>
      <c r="F20" s="41"/>
      <c r="G20" s="41"/>
      <c r="H20" s="41"/>
      <c r="I20" s="41"/>
      <c r="J20" s="41" t="s">
        <v>313</v>
      </c>
      <c r="K20" s="41"/>
      <c r="L20" s="41"/>
      <c r="M20" s="39"/>
      <c r="N20" s="41"/>
      <c r="O20" s="74">
        <v>35</v>
      </c>
      <c r="P20" s="75" t="s">
        <v>332</v>
      </c>
      <c r="Q20" s="82"/>
    </row>
    <row r="21" customHeight="1" spans="1:17">
      <c r="A21" s="37" t="s">
        <v>333</v>
      </c>
      <c r="B21" s="38" t="str">
        <f>CONCATENATE($C$4,"19",C$9,A21)</f>
        <v>ING19110</v>
      </c>
      <c r="C21" s="45" t="s">
        <v>334</v>
      </c>
      <c r="D21" s="46">
        <f>IF(SUM(E21:I21)=0,"",SUM(E21:I21))</f>
        <v>6</v>
      </c>
      <c r="E21" s="47">
        <v>4</v>
      </c>
      <c r="F21" s="47">
        <v>2</v>
      </c>
      <c r="G21" s="47"/>
      <c r="H21" s="47"/>
      <c r="I21" s="47"/>
      <c r="J21" s="47" t="s">
        <v>313</v>
      </c>
      <c r="K21" s="47"/>
      <c r="L21" s="47"/>
      <c r="M21" s="45"/>
      <c r="N21" s="47"/>
      <c r="O21" s="74">
        <v>35</v>
      </c>
      <c r="P21" s="75" t="s">
        <v>335</v>
      </c>
      <c r="Q21" s="82"/>
    </row>
    <row r="22" customHeight="1" spans="1:17">
      <c r="A22" s="37" t="s">
        <v>336</v>
      </c>
      <c r="B22" s="38" t="str">
        <f>CONCATENATE($C$4,"19",C$9,A22)</f>
        <v>ING19111</v>
      </c>
      <c r="C22" s="45" t="s">
        <v>337</v>
      </c>
      <c r="D22" s="46">
        <f>IF(SUM(E22:I22)=0,"",SUM(E22:I22))</f>
        <v>3</v>
      </c>
      <c r="E22" s="47">
        <v>3</v>
      </c>
      <c r="F22" s="47"/>
      <c r="G22" s="47"/>
      <c r="H22" s="47"/>
      <c r="I22" s="47"/>
      <c r="J22" s="47" t="s">
        <v>313</v>
      </c>
      <c r="K22" s="47"/>
      <c r="L22" s="47"/>
      <c r="M22" s="45"/>
      <c r="N22" s="47"/>
      <c r="O22" s="74">
        <v>35</v>
      </c>
      <c r="P22" s="75" t="s">
        <v>335</v>
      </c>
      <c r="Q22" s="82"/>
    </row>
    <row r="23" customHeight="1" spans="1:17">
      <c r="A23" s="37" t="s">
        <v>338</v>
      </c>
      <c r="B23" s="38" t="str">
        <f>CONCATENATE($C$4,"19",C$9,A23)</f>
        <v>ING19112</v>
      </c>
      <c r="C23" s="45" t="s">
        <v>339</v>
      </c>
      <c r="D23" s="46">
        <f t="shared" ref="D23:D36" si="2">IF(SUM(E23:I23)=0,"",SUM(E23:I23))</f>
        <v>3</v>
      </c>
      <c r="E23" s="47">
        <v>2</v>
      </c>
      <c r="F23" s="47">
        <v>1</v>
      </c>
      <c r="G23" s="47"/>
      <c r="H23" s="47"/>
      <c r="I23" s="47"/>
      <c r="J23" s="47" t="s">
        <v>313</v>
      </c>
      <c r="K23" s="47"/>
      <c r="L23" s="47"/>
      <c r="M23" s="45"/>
      <c r="N23" s="47" t="s">
        <v>313</v>
      </c>
      <c r="O23" s="74">
        <v>35</v>
      </c>
      <c r="P23" s="75" t="s">
        <v>335</v>
      </c>
      <c r="Q23" s="82"/>
    </row>
    <row r="24" customHeight="1" spans="1:17">
      <c r="A24" s="37" t="s">
        <v>340</v>
      </c>
      <c r="B24" s="38" t="str">
        <f>CONCATENATE($C$4,"19",C$9,A24)</f>
        <v>ING19113</v>
      </c>
      <c r="C24" s="45"/>
      <c r="D24" s="46" t="str">
        <f>IF(SUM(E24:I24)=0,"",SUM(E24:I24))</f>
        <v/>
      </c>
      <c r="E24" s="47"/>
      <c r="F24" s="47"/>
      <c r="G24" s="47"/>
      <c r="H24" s="47"/>
      <c r="I24" s="47"/>
      <c r="J24" s="47"/>
      <c r="K24" s="47"/>
      <c r="L24" s="47"/>
      <c r="M24" s="45"/>
      <c r="N24" s="47"/>
      <c r="O24" s="74"/>
      <c r="P24" s="75"/>
      <c r="Q24" s="82"/>
    </row>
    <row r="25" customHeight="1" spans="1:17">
      <c r="A25" s="37" t="s">
        <v>341</v>
      </c>
      <c r="B25" s="38" t="str">
        <f>CONCATENATE($C$4,"19",C$9,A25)</f>
        <v>ING19114</v>
      </c>
      <c r="C25" s="45"/>
      <c r="D25" s="46" t="str">
        <f>IF(SUM(E25:I25)=0,"",SUM(E25:I25))</f>
        <v/>
      </c>
      <c r="E25" s="47"/>
      <c r="F25" s="47"/>
      <c r="G25" s="47"/>
      <c r="H25" s="47"/>
      <c r="I25" s="47"/>
      <c r="J25" s="47"/>
      <c r="K25" s="47"/>
      <c r="L25" s="47"/>
      <c r="M25" s="45"/>
      <c r="N25" s="47"/>
      <c r="O25" s="74"/>
      <c r="P25" s="75"/>
      <c r="Q25" s="82"/>
    </row>
    <row r="26" customHeight="1" spans="1:17">
      <c r="A26" s="37" t="s">
        <v>342</v>
      </c>
      <c r="B26" s="38" t="str">
        <f>CONCATENATE($C$4,"19",C$9,A26)</f>
        <v>ING19115</v>
      </c>
      <c r="C26" s="45"/>
      <c r="D26" s="46" t="str">
        <f>IF(SUM(E26:I26)=0,"",SUM(E26:I26))</f>
        <v/>
      </c>
      <c r="E26" s="47"/>
      <c r="F26" s="47"/>
      <c r="G26" s="47"/>
      <c r="H26" s="47"/>
      <c r="I26" s="47"/>
      <c r="J26" s="47"/>
      <c r="K26" s="47"/>
      <c r="L26" s="47"/>
      <c r="M26" s="45"/>
      <c r="N26" s="47"/>
      <c r="O26" s="74"/>
      <c r="P26" s="75"/>
      <c r="Q26" s="82"/>
    </row>
    <row r="27" customHeight="1" spans="1:17">
      <c r="A27" s="37" t="s">
        <v>343</v>
      </c>
      <c r="B27" s="38" t="str">
        <f>CONCATENATE($C$4,"19",C$9,A27)</f>
        <v>ING19116</v>
      </c>
      <c r="C27" s="45"/>
      <c r="D27" s="46" t="str">
        <f>IF(SUM(E27:I27)=0,"",SUM(E27:I27))</f>
        <v/>
      </c>
      <c r="E27" s="47"/>
      <c r="F27" s="47"/>
      <c r="G27" s="47"/>
      <c r="H27" s="47"/>
      <c r="I27" s="47"/>
      <c r="J27" s="47"/>
      <c r="K27" s="47"/>
      <c r="L27" s="47"/>
      <c r="M27" s="45"/>
      <c r="N27" s="47"/>
      <c r="O27" s="74"/>
      <c r="P27" s="75"/>
      <c r="Q27" s="82"/>
    </row>
    <row r="28" customHeight="1" spans="1:17">
      <c r="A28" s="37" t="s">
        <v>344</v>
      </c>
      <c r="B28" s="38" t="str">
        <f>CONCATENATE($C$4,"19",C$9,A28)</f>
        <v>ING19117</v>
      </c>
      <c r="C28" s="45"/>
      <c r="D28" s="46" t="str">
        <f>IF(SUM(E28:I28)=0,"",SUM(E28:I28))</f>
        <v/>
      </c>
      <c r="E28" s="47"/>
      <c r="F28" s="47"/>
      <c r="G28" s="47"/>
      <c r="H28" s="47"/>
      <c r="I28" s="47"/>
      <c r="J28" s="47"/>
      <c r="K28" s="47"/>
      <c r="L28" s="47"/>
      <c r="M28" s="45"/>
      <c r="N28" s="47"/>
      <c r="O28" s="74"/>
      <c r="P28" s="75"/>
      <c r="Q28" s="82"/>
    </row>
    <row r="29" customHeight="1" spans="1:17">
      <c r="A29" s="37" t="s">
        <v>345</v>
      </c>
      <c r="B29" s="38" t="str">
        <f>CONCATENATE($C$4,"19",C$9,A29)</f>
        <v>ING19118</v>
      </c>
      <c r="C29" s="45"/>
      <c r="D29" s="46" t="str">
        <f>IF(SUM(E29:I29)=0,"",SUM(E29:I29))</f>
        <v/>
      </c>
      <c r="E29" s="47"/>
      <c r="F29" s="47"/>
      <c r="G29" s="47"/>
      <c r="H29" s="47"/>
      <c r="I29" s="47"/>
      <c r="J29" s="47"/>
      <c r="K29" s="47"/>
      <c r="L29" s="47"/>
      <c r="M29" s="45"/>
      <c r="N29" s="47"/>
      <c r="O29" s="74"/>
      <c r="P29" s="75"/>
      <c r="Q29" s="82"/>
    </row>
    <row r="30" customHeight="1" spans="1:17">
      <c r="A30" s="37" t="s">
        <v>346</v>
      </c>
      <c r="B30" s="38" t="str">
        <f>CONCATENATE($C$4,"19",C$9,A30)</f>
        <v>ING19119</v>
      </c>
      <c r="C30" s="48"/>
      <c r="D30" s="46" t="str">
        <f>IF(SUM(E30:I30)=0,"",SUM(E30:I30))</f>
        <v/>
      </c>
      <c r="E30" s="49"/>
      <c r="F30" s="49"/>
      <c r="G30" s="49"/>
      <c r="H30" s="49"/>
      <c r="I30" s="47"/>
      <c r="J30" s="47"/>
      <c r="K30" s="47"/>
      <c r="L30" s="47"/>
      <c r="M30" s="48"/>
      <c r="N30" s="47"/>
      <c r="O30" s="74"/>
      <c r="P30" s="75"/>
      <c r="Q30" s="82"/>
    </row>
    <row r="31" customHeight="1" spans="1:17">
      <c r="A31" s="37" t="s">
        <v>347</v>
      </c>
      <c r="B31" s="38" t="str">
        <f>CONCATENATE($C$4,"19",C$9,A31)</f>
        <v>ING19120</v>
      </c>
      <c r="C31" s="48"/>
      <c r="D31" s="46" t="str">
        <f>IF(SUM(E31:I31)=0,"",SUM(E31:I31))</f>
        <v/>
      </c>
      <c r="E31" s="49"/>
      <c r="F31" s="49"/>
      <c r="G31" s="49"/>
      <c r="H31" s="49"/>
      <c r="I31" s="47"/>
      <c r="J31" s="47"/>
      <c r="K31" s="47"/>
      <c r="L31" s="47"/>
      <c r="M31" s="48"/>
      <c r="N31" s="47"/>
      <c r="O31" s="74"/>
      <c r="P31" s="75"/>
      <c r="Q31" s="82"/>
    </row>
    <row r="32" customHeight="1" spans="1:17">
      <c r="A32" s="37" t="s">
        <v>348</v>
      </c>
      <c r="B32" s="38" t="str">
        <f>CONCATENATE($C$4,"19",C$9,A32)</f>
        <v>ING19121</v>
      </c>
      <c r="C32" s="48"/>
      <c r="D32" s="46" t="str">
        <f>IF(SUM(E32:I32)=0,"",SUM(E32:I32))</f>
        <v/>
      </c>
      <c r="E32" s="49"/>
      <c r="F32" s="49"/>
      <c r="G32" s="49"/>
      <c r="H32" s="49"/>
      <c r="I32" s="47"/>
      <c r="J32" s="47"/>
      <c r="K32" s="47"/>
      <c r="L32" s="47"/>
      <c r="M32" s="48"/>
      <c r="N32" s="47"/>
      <c r="O32" s="74"/>
      <c r="P32" s="75"/>
      <c r="Q32" s="82"/>
    </row>
    <row r="33" customHeight="1" spans="1:17">
      <c r="A33" s="37" t="s">
        <v>349</v>
      </c>
      <c r="B33" s="38" t="str">
        <f>CONCATENATE($C$4,"19",C$9,A33)</f>
        <v>ING19122</v>
      </c>
      <c r="C33" s="48"/>
      <c r="D33" s="46" t="str">
        <f>IF(SUM(E33:I33)=0,"",SUM(E33:I33))</f>
        <v/>
      </c>
      <c r="E33" s="49"/>
      <c r="F33" s="49"/>
      <c r="G33" s="49"/>
      <c r="H33" s="49"/>
      <c r="I33" s="47"/>
      <c r="J33" s="47"/>
      <c r="K33" s="47"/>
      <c r="L33" s="47"/>
      <c r="M33" s="48"/>
      <c r="N33" s="47"/>
      <c r="O33" s="74"/>
      <c r="P33" s="75"/>
      <c r="Q33" s="82"/>
    </row>
    <row r="34" customHeight="1" spans="1:17">
      <c r="A34" s="37" t="s">
        <v>350</v>
      </c>
      <c r="B34" s="38" t="str">
        <f>CONCATENATE($C$4,"19",C$9,A34)</f>
        <v>ING19123</v>
      </c>
      <c r="C34" s="48"/>
      <c r="D34" s="46" t="str">
        <f>IF(SUM(E34:I34)=0,"",SUM(E34:I34))</f>
        <v/>
      </c>
      <c r="E34" s="49"/>
      <c r="F34" s="49"/>
      <c r="G34" s="49"/>
      <c r="H34" s="49"/>
      <c r="I34" s="47"/>
      <c r="J34" s="47"/>
      <c r="K34" s="47"/>
      <c r="L34" s="47"/>
      <c r="M34" s="48"/>
      <c r="N34" s="47"/>
      <c r="O34" s="74"/>
      <c r="P34" s="75"/>
      <c r="Q34" s="82"/>
    </row>
    <row r="35" customHeight="1" spans="1:17">
      <c r="A35" s="37" t="s">
        <v>351</v>
      </c>
      <c r="B35" s="38" t="str">
        <f>CONCATENATE($C$4,"19",C$9,A35)</f>
        <v>ING19124</v>
      </c>
      <c r="C35" s="48"/>
      <c r="D35" s="46" t="str">
        <f>IF(SUM(E35:I35)=0,"",SUM(E35:I35))</f>
        <v/>
      </c>
      <c r="E35" s="49"/>
      <c r="F35" s="49"/>
      <c r="G35" s="49"/>
      <c r="H35" s="49"/>
      <c r="I35" s="47"/>
      <c r="J35" s="47"/>
      <c r="K35" s="47"/>
      <c r="L35" s="47"/>
      <c r="M35" s="48"/>
      <c r="N35" s="47"/>
      <c r="O35" s="74"/>
      <c r="P35" s="75"/>
      <c r="Q35" s="82"/>
    </row>
    <row r="36" customHeight="1" spans="1:17">
      <c r="A36" s="37" t="s">
        <v>352</v>
      </c>
      <c r="B36" s="38" t="str">
        <f>CONCATENATE($C$4,"19",C$9,A36)</f>
        <v>ING19125</v>
      </c>
      <c r="C36" s="48"/>
      <c r="D36" s="46" t="str">
        <f>IF(SUM(E36:I36)=0,"",SUM(E36:I36))</f>
        <v/>
      </c>
      <c r="E36" s="49"/>
      <c r="F36" s="49"/>
      <c r="G36" s="49"/>
      <c r="H36" s="49"/>
      <c r="I36" s="47"/>
      <c r="J36" s="47"/>
      <c r="K36" s="47"/>
      <c r="L36" s="47"/>
      <c r="M36" s="48"/>
      <c r="N36" s="47"/>
      <c r="O36" s="74"/>
      <c r="P36" s="75"/>
      <c r="Q36" s="82"/>
    </row>
    <row r="37" customHeight="1" spans="1:17">
      <c r="A37" s="50" t="s">
        <v>353</v>
      </c>
      <c r="B37" s="51"/>
      <c r="C37" s="52">
        <f>COUNTA(C12:C36)</f>
        <v>12</v>
      </c>
      <c r="D37" s="53">
        <f>SUM(D12:D36)</f>
        <v>30</v>
      </c>
      <c r="E37" s="53">
        <f t="shared" ref="E37:H37" si="3">SUM(E12:E36)</f>
        <v>27</v>
      </c>
      <c r="F37" s="53">
        <f>SUM(F12:F36)</f>
        <v>3</v>
      </c>
      <c r="G37" s="53">
        <f>SUM(G12:G36)</f>
        <v>0</v>
      </c>
      <c r="H37" s="53">
        <f>SUM(H12:H36)</f>
        <v>0</v>
      </c>
      <c r="I37" s="53">
        <f t="shared" ref="I37:L37" si="4">COUNTIF(I12:I36,"=V")</f>
        <v>7</v>
      </c>
      <c r="J37" s="53">
        <f>COUNTIF(J12:J36,"=V")</f>
        <v>5</v>
      </c>
      <c r="K37" s="53">
        <f>COUNTIF(K12:K36,"=V")</f>
        <v>0</v>
      </c>
      <c r="L37" s="53">
        <f>COUNTIF(L12:L36,"=V")</f>
        <v>0</v>
      </c>
      <c r="M37" s="77"/>
      <c r="N37" s="53">
        <f>COUNTIF(N12:N36,"=V")</f>
        <v>1</v>
      </c>
      <c r="O37" s="78"/>
      <c r="P37" s="79" t="s">
        <v>354</v>
      </c>
      <c r="Q37" s="83">
        <f>SUMIF(Q12:Q36,"&lt;&gt;V",D12:D36)</f>
        <v>20</v>
      </c>
    </row>
    <row r="38" customHeight="1" spans="9:9">
      <c r="I38" s="80" t="str">
        <f>IF(C37&lt;&gt;SUM(I37:L37),"Warning!! Pastikan hanya memilih salah satu jenis matakuliah atau Pastikan setiap matakuliah sudah memilih satu jenis matakuliah","")</f>
        <v/>
      </c>
    </row>
    <row r="42" customHeight="1" spans="1:4">
      <c r="A42" s="29" t="s">
        <v>295</v>
      </c>
      <c r="B42" s="30"/>
      <c r="C42" s="31">
        <v>2</v>
      </c>
      <c r="D42" s="5">
        <f>SUM(D45:D55)</f>
        <v>24</v>
      </c>
    </row>
    <row r="43" customHeight="1" spans="1:17">
      <c r="A43" s="32" t="s">
        <v>296</v>
      </c>
      <c r="B43" s="32" t="s">
        <v>297</v>
      </c>
      <c r="C43" s="32" t="s">
        <v>298</v>
      </c>
      <c r="D43" s="32" t="s">
        <v>299</v>
      </c>
      <c r="E43" s="33" t="s">
        <v>300</v>
      </c>
      <c r="F43" s="34"/>
      <c r="G43" s="34"/>
      <c r="H43" s="30"/>
      <c r="I43" s="33" t="s">
        <v>301</v>
      </c>
      <c r="J43" s="34"/>
      <c r="K43" s="34"/>
      <c r="L43" s="30"/>
      <c r="M43" s="32" t="s">
        <v>302</v>
      </c>
      <c r="N43" s="32" t="s">
        <v>355</v>
      </c>
      <c r="O43" s="32" t="s">
        <v>304</v>
      </c>
      <c r="P43" s="71" t="s">
        <v>305</v>
      </c>
      <c r="Q43" s="71" t="s">
        <v>306</v>
      </c>
    </row>
    <row r="44" customHeight="1" spans="1:17">
      <c r="A44" s="35"/>
      <c r="B44" s="35"/>
      <c r="C44" s="35"/>
      <c r="D44" s="35"/>
      <c r="E44" s="36" t="s">
        <v>307</v>
      </c>
      <c r="F44" s="36" t="s">
        <v>308</v>
      </c>
      <c r="G44" s="36" t="s">
        <v>309</v>
      </c>
      <c r="H44" s="36" t="s">
        <v>310</v>
      </c>
      <c r="I44" s="36" t="s">
        <v>290</v>
      </c>
      <c r="J44" s="36" t="s">
        <v>292</v>
      </c>
      <c r="K44" s="36" t="s">
        <v>291</v>
      </c>
      <c r="L44" s="36" t="s">
        <v>293</v>
      </c>
      <c r="M44" s="35"/>
      <c r="N44" s="35"/>
      <c r="O44" s="35"/>
      <c r="P44" s="73"/>
      <c r="Q44" s="81"/>
    </row>
    <row r="45" customHeight="1" spans="1:17">
      <c r="A45" s="240" t="s">
        <v>311</v>
      </c>
      <c r="B45" s="38" t="str">
        <f t="shared" ref="B45:B69" si="5">CONCATENATE($C$4,"19",C$42,A45)</f>
        <v>ING19201</v>
      </c>
      <c r="C45" s="54" t="s">
        <v>356</v>
      </c>
      <c r="D45" s="46">
        <f>IF(SUM(E45:H45)=0,"",SUM(E45:H45))</f>
        <v>2</v>
      </c>
      <c r="E45" s="41">
        <v>2</v>
      </c>
      <c r="F45" s="41"/>
      <c r="G45" s="41"/>
      <c r="H45" s="41"/>
      <c r="I45" s="41" t="s">
        <v>313</v>
      </c>
      <c r="J45" s="41"/>
      <c r="K45" s="41"/>
      <c r="L45" s="41"/>
      <c r="M45" s="39"/>
      <c r="N45" s="41"/>
      <c r="O45" s="41">
        <v>35</v>
      </c>
      <c r="P45" s="75" t="s">
        <v>314</v>
      </c>
      <c r="Q45" s="82"/>
    </row>
    <row r="46" customHeight="1" spans="1:17">
      <c r="A46" s="240" t="s">
        <v>315</v>
      </c>
      <c r="B46" s="38" t="str">
        <f>CONCATENATE($C$4,"19",C$42,A46)</f>
        <v>ING19202</v>
      </c>
      <c r="C46" s="54" t="s">
        <v>357</v>
      </c>
      <c r="D46" s="46">
        <f t="shared" ref="D46:D55" si="6">IF(SUM(E46:H46)=0,"",SUM(E46:H46))</f>
        <v>2</v>
      </c>
      <c r="E46" s="41">
        <v>2</v>
      </c>
      <c r="F46" s="41"/>
      <c r="G46" s="41"/>
      <c r="H46" s="41"/>
      <c r="I46" s="41" t="s">
        <v>313</v>
      </c>
      <c r="J46" s="41"/>
      <c r="K46" s="41"/>
      <c r="L46" s="41"/>
      <c r="M46" s="39"/>
      <c r="N46" s="41"/>
      <c r="O46" s="41">
        <v>35</v>
      </c>
      <c r="P46" s="75" t="s">
        <v>314</v>
      </c>
      <c r="Q46" s="82"/>
    </row>
    <row r="47" customHeight="1" spans="1:17">
      <c r="A47" s="37" t="s">
        <v>317</v>
      </c>
      <c r="B47" s="38" t="str">
        <f>CONCATENATE($C$4,"19",C$42,A47)</f>
        <v>ING19203</v>
      </c>
      <c r="C47" s="54" t="s">
        <v>358</v>
      </c>
      <c r="D47" s="46">
        <f>IF(SUM(E47:H47)=0,"",SUM(E47:H47))</f>
        <v>2</v>
      </c>
      <c r="E47" s="41">
        <v>2</v>
      </c>
      <c r="F47" s="41"/>
      <c r="G47" s="41"/>
      <c r="H47" s="41"/>
      <c r="I47" s="41"/>
      <c r="J47" s="41"/>
      <c r="K47" s="41"/>
      <c r="L47" s="41" t="s">
        <v>313</v>
      </c>
      <c r="M47" s="39"/>
      <c r="N47" s="41"/>
      <c r="O47" s="41">
        <v>35</v>
      </c>
      <c r="P47" s="75" t="s">
        <v>314</v>
      </c>
      <c r="Q47" s="82"/>
    </row>
    <row r="48" customHeight="1" spans="1:17">
      <c r="A48" s="37" t="s">
        <v>319</v>
      </c>
      <c r="B48" s="38" t="str">
        <f>CONCATENATE($C$4,"19",C$42,A48)</f>
        <v>ING19204</v>
      </c>
      <c r="C48" s="55" t="s">
        <v>359</v>
      </c>
      <c r="D48" s="46">
        <f>IF(SUM(E48:H48)=0,"",SUM(E48:H48))</f>
        <v>2</v>
      </c>
      <c r="E48" s="41">
        <v>2</v>
      </c>
      <c r="F48" s="41"/>
      <c r="G48" s="41"/>
      <c r="H48" s="41"/>
      <c r="I48" s="41"/>
      <c r="J48" s="41" t="s">
        <v>313</v>
      </c>
      <c r="K48" s="41"/>
      <c r="L48" s="41"/>
      <c r="M48" s="39"/>
      <c r="N48" s="41"/>
      <c r="O48" s="41">
        <v>35</v>
      </c>
      <c r="P48" s="75" t="s">
        <v>360</v>
      </c>
      <c r="Q48" s="82"/>
    </row>
    <row r="49" ht="15" customHeight="1" spans="1:17">
      <c r="A49" s="37" t="s">
        <v>321</v>
      </c>
      <c r="B49" s="38" t="str">
        <f>CONCATENATE($C$4,"19",C$42,A49)</f>
        <v>ING19205</v>
      </c>
      <c r="C49" s="56" t="s">
        <v>361</v>
      </c>
      <c r="D49" s="46">
        <f>IF(SUM(E49:H49)=0,"",SUM(E49:H49))</f>
        <v>2</v>
      </c>
      <c r="E49" s="41">
        <v>2</v>
      </c>
      <c r="F49" s="41"/>
      <c r="G49" s="41"/>
      <c r="H49" s="41"/>
      <c r="I49" s="41"/>
      <c r="J49" s="41" t="s">
        <v>313</v>
      </c>
      <c r="K49" s="41"/>
      <c r="L49" s="41"/>
      <c r="M49" s="39"/>
      <c r="N49" s="41"/>
      <c r="O49" s="41">
        <v>35</v>
      </c>
      <c r="P49" s="75" t="s">
        <v>360</v>
      </c>
      <c r="Q49" s="82"/>
    </row>
    <row r="50" ht="15" customHeight="1" spans="1:17">
      <c r="A50" s="37" t="s">
        <v>323</v>
      </c>
      <c r="B50" s="38" t="str">
        <f>CONCATENATE($C$4,"19",C$42,A50)</f>
        <v>ING19206</v>
      </c>
      <c r="C50" s="57" t="s">
        <v>362</v>
      </c>
      <c r="D50" s="46">
        <f>IF(SUM(E50:H50)=0,"",SUM(E50:H50))</f>
        <v>2</v>
      </c>
      <c r="E50" s="41">
        <v>1</v>
      </c>
      <c r="F50" s="41">
        <v>1</v>
      </c>
      <c r="G50" s="41"/>
      <c r="H50" s="41"/>
      <c r="I50" s="41"/>
      <c r="J50" s="41" t="s">
        <v>313</v>
      </c>
      <c r="K50" s="41"/>
      <c r="L50" s="41"/>
      <c r="M50" s="39"/>
      <c r="N50" s="41"/>
      <c r="O50" s="41">
        <v>35</v>
      </c>
      <c r="P50" s="75" t="s">
        <v>335</v>
      </c>
      <c r="Q50" s="82"/>
    </row>
    <row r="51" ht="15" customHeight="1" spans="1:17">
      <c r="A51" s="37" t="s">
        <v>325</v>
      </c>
      <c r="B51" s="38" t="str">
        <f>CONCATENATE($C$4,"19",C$42,A51)</f>
        <v>ING19207</v>
      </c>
      <c r="C51" s="58" t="s">
        <v>363</v>
      </c>
      <c r="D51" s="46">
        <f>IF(SUM(E51:H51)=0,"",SUM(E51:H51))</f>
        <v>2</v>
      </c>
      <c r="E51" s="41">
        <v>1</v>
      </c>
      <c r="F51" s="41">
        <v>1</v>
      </c>
      <c r="G51" s="41"/>
      <c r="H51" s="41"/>
      <c r="I51" s="41"/>
      <c r="J51" s="41" t="s">
        <v>313</v>
      </c>
      <c r="K51" s="41"/>
      <c r="L51" s="41"/>
      <c r="M51" s="39"/>
      <c r="N51" s="41"/>
      <c r="O51" s="41">
        <v>35</v>
      </c>
      <c r="P51" s="75" t="s">
        <v>335</v>
      </c>
      <c r="Q51" s="82"/>
    </row>
    <row r="52" ht="15" customHeight="1" spans="1:17">
      <c r="A52" s="37" t="s">
        <v>327</v>
      </c>
      <c r="B52" s="38" t="str">
        <f>CONCATENATE($C$4,"19",C$42,A52)</f>
        <v>ING19208</v>
      </c>
      <c r="C52" s="59" t="s">
        <v>364</v>
      </c>
      <c r="D52" s="46">
        <f>IF(SUM(E52:H52)=0,"",SUM(E52:H52))</f>
        <v>2</v>
      </c>
      <c r="E52" s="41">
        <v>1</v>
      </c>
      <c r="F52" s="41">
        <v>1</v>
      </c>
      <c r="G52" s="41"/>
      <c r="H52" s="41"/>
      <c r="I52" s="41"/>
      <c r="J52" s="41" t="s">
        <v>313</v>
      </c>
      <c r="K52" s="41"/>
      <c r="L52" s="41"/>
      <c r="M52" s="39"/>
      <c r="N52" s="41"/>
      <c r="O52" s="41">
        <v>35</v>
      </c>
      <c r="P52" s="75" t="s">
        <v>335</v>
      </c>
      <c r="Q52" s="82"/>
    </row>
    <row r="53" ht="15" customHeight="1" spans="1:17">
      <c r="A53" s="37" t="s">
        <v>330</v>
      </c>
      <c r="B53" s="38" t="str">
        <f>CONCATENATE($C$4,"19",C$42,A53)</f>
        <v>ING19209</v>
      </c>
      <c r="C53" s="59" t="s">
        <v>365</v>
      </c>
      <c r="D53" s="46">
        <f>IF(SUM(E53:H53)=0,"",SUM(E53:H53))</f>
        <v>3</v>
      </c>
      <c r="E53" s="41">
        <v>2</v>
      </c>
      <c r="F53" s="41">
        <v>1</v>
      </c>
      <c r="G53" s="41"/>
      <c r="H53" s="41"/>
      <c r="I53" s="41"/>
      <c r="J53" s="41" t="s">
        <v>313</v>
      </c>
      <c r="K53" s="41"/>
      <c r="L53" s="41"/>
      <c r="M53" s="39" t="str">
        <f>B23</f>
        <v>ING19112</v>
      </c>
      <c r="N53" s="41" t="s">
        <v>313</v>
      </c>
      <c r="O53" s="41">
        <v>35</v>
      </c>
      <c r="P53" s="75" t="s">
        <v>335</v>
      </c>
      <c r="Q53" s="82"/>
    </row>
    <row r="54" ht="15" customHeight="1" spans="1:17">
      <c r="A54" s="37" t="s">
        <v>333</v>
      </c>
      <c r="B54" s="38" t="str">
        <f>CONCATENATE($C$4,"19",C$42,A54)</f>
        <v>ING19210</v>
      </c>
      <c r="C54" s="60" t="s">
        <v>366</v>
      </c>
      <c r="D54" s="46">
        <f>IF(SUM(E54:H54)=0,"",SUM(E54:H54))</f>
        <v>3</v>
      </c>
      <c r="E54" s="47">
        <v>2</v>
      </c>
      <c r="F54" s="47">
        <v>1</v>
      </c>
      <c r="G54" s="47"/>
      <c r="H54" s="47"/>
      <c r="I54" s="47"/>
      <c r="J54" s="47" t="s">
        <v>313</v>
      </c>
      <c r="K54" s="47"/>
      <c r="L54" s="47"/>
      <c r="M54" s="45" t="str">
        <f>B22</f>
        <v>ING19111</v>
      </c>
      <c r="N54" s="47"/>
      <c r="O54" s="41">
        <v>35</v>
      </c>
      <c r="P54" s="75" t="s">
        <v>335</v>
      </c>
      <c r="Q54" s="82"/>
    </row>
    <row r="55" ht="15" customHeight="1" spans="1:17">
      <c r="A55" s="37" t="s">
        <v>336</v>
      </c>
      <c r="B55" s="38" t="str">
        <f>CONCATENATE($C$4,"19",C$42,A55)</f>
        <v>ING19211</v>
      </c>
      <c r="C55" s="61" t="s">
        <v>367</v>
      </c>
      <c r="D55" s="46">
        <f>IF(SUM(E55:H55)=0,"",SUM(E55:H55))</f>
        <v>2</v>
      </c>
      <c r="E55" s="47">
        <v>2</v>
      </c>
      <c r="F55" s="47"/>
      <c r="G55" s="47"/>
      <c r="H55" s="47"/>
      <c r="I55" s="47"/>
      <c r="J55" s="47" t="s">
        <v>313</v>
      </c>
      <c r="K55" s="47"/>
      <c r="L55" s="47"/>
      <c r="M55" s="45"/>
      <c r="N55" s="47"/>
      <c r="O55" s="41">
        <v>35</v>
      </c>
      <c r="P55" s="75" t="s">
        <v>335</v>
      </c>
      <c r="Q55" s="82"/>
    </row>
    <row r="56" ht="15" customHeight="1" spans="1:17">
      <c r="A56" s="37" t="s">
        <v>338</v>
      </c>
      <c r="B56" s="38" t="str">
        <f>CONCATENATE($C$4,"19",C$42,A56)</f>
        <v>ING19212</v>
      </c>
      <c r="C56" s="45"/>
      <c r="D56" s="46"/>
      <c r="E56" s="47"/>
      <c r="F56" s="47"/>
      <c r="G56" s="47"/>
      <c r="H56" s="47"/>
      <c r="I56" s="47"/>
      <c r="J56" s="47"/>
      <c r="K56" s="47"/>
      <c r="L56" s="47"/>
      <c r="M56" s="45"/>
      <c r="N56" s="47"/>
      <c r="O56" s="41"/>
      <c r="P56" s="75"/>
      <c r="Q56" s="82"/>
    </row>
    <row r="57" ht="15" customHeight="1" spans="1:17">
      <c r="A57" s="37" t="s">
        <v>340</v>
      </c>
      <c r="B57" s="38" t="str">
        <f>CONCATENATE($C$4,"19",C$42,A57)</f>
        <v>ING19213</v>
      </c>
      <c r="C57" s="45"/>
      <c r="D57" s="46"/>
      <c r="E57" s="47"/>
      <c r="F57" s="47"/>
      <c r="G57" s="47"/>
      <c r="H57" s="47"/>
      <c r="I57" s="47"/>
      <c r="J57" s="47"/>
      <c r="K57" s="47"/>
      <c r="L57" s="47"/>
      <c r="M57" s="45"/>
      <c r="N57" s="47"/>
      <c r="O57" s="41"/>
      <c r="P57" s="75"/>
      <c r="Q57" s="82"/>
    </row>
    <row r="58" ht="15" customHeight="1" spans="1:17">
      <c r="A58" s="37" t="s">
        <v>341</v>
      </c>
      <c r="B58" s="38" t="str">
        <f>CONCATENATE($C$4,"19",C$42,A58)</f>
        <v>ING19214</v>
      </c>
      <c r="C58" s="45"/>
      <c r="D58" s="46"/>
      <c r="E58" s="47"/>
      <c r="F58" s="47"/>
      <c r="G58" s="47"/>
      <c r="H58" s="47"/>
      <c r="I58" s="47"/>
      <c r="J58" s="47"/>
      <c r="K58" s="47"/>
      <c r="L58" s="47"/>
      <c r="M58" s="45"/>
      <c r="N58" s="47"/>
      <c r="O58" s="41"/>
      <c r="P58" s="75"/>
      <c r="Q58" s="82"/>
    </row>
    <row r="59" ht="15" customHeight="1" spans="1:17">
      <c r="A59" s="37" t="s">
        <v>342</v>
      </c>
      <c r="B59" s="38" t="str">
        <f>CONCATENATE($C$4,"19",C$42,A59)</f>
        <v>ING19215</v>
      </c>
      <c r="C59" s="45"/>
      <c r="D59" s="46"/>
      <c r="E59" s="47"/>
      <c r="F59" s="47"/>
      <c r="G59" s="47"/>
      <c r="H59" s="47"/>
      <c r="I59" s="47"/>
      <c r="J59" s="47"/>
      <c r="K59" s="47"/>
      <c r="L59" s="47"/>
      <c r="M59" s="45"/>
      <c r="N59" s="47"/>
      <c r="O59" s="41"/>
      <c r="P59" s="75"/>
      <c r="Q59" s="82"/>
    </row>
    <row r="60" ht="15" customHeight="1" spans="1:17">
      <c r="A60" s="37" t="s">
        <v>343</v>
      </c>
      <c r="B60" s="38" t="str">
        <f>CONCATENATE($C$4,"19",C$42,A60)</f>
        <v>ING19216</v>
      </c>
      <c r="C60" s="45"/>
      <c r="D60" s="46"/>
      <c r="E60" s="47"/>
      <c r="F60" s="47"/>
      <c r="G60" s="47"/>
      <c r="H60" s="47"/>
      <c r="I60" s="47"/>
      <c r="J60" s="47"/>
      <c r="K60" s="47"/>
      <c r="L60" s="47"/>
      <c r="M60" s="45"/>
      <c r="N60" s="47"/>
      <c r="O60" s="41"/>
      <c r="P60" s="75"/>
      <c r="Q60" s="82"/>
    </row>
    <row r="61" ht="15" customHeight="1" spans="1:17">
      <c r="A61" s="37" t="s">
        <v>344</v>
      </c>
      <c r="B61" s="38" t="str">
        <f>CONCATENATE($C$4,"19",C$42,A61)</f>
        <v>ING19217</v>
      </c>
      <c r="C61" s="45"/>
      <c r="D61" s="46" t="str">
        <f t="shared" ref="D61:D69" si="7">IF(SUM(E61:I61)=0,"",SUM(E61:I61))</f>
        <v/>
      </c>
      <c r="E61" s="47"/>
      <c r="F61" s="47"/>
      <c r="G61" s="47"/>
      <c r="H61" s="47"/>
      <c r="I61" s="47"/>
      <c r="J61" s="47"/>
      <c r="K61" s="47"/>
      <c r="L61" s="47"/>
      <c r="M61" s="45"/>
      <c r="N61" s="47"/>
      <c r="O61" s="41"/>
      <c r="P61" s="75"/>
      <c r="Q61" s="82"/>
    </row>
    <row r="62" ht="15" customHeight="1" spans="1:17">
      <c r="A62" s="37" t="s">
        <v>345</v>
      </c>
      <c r="B62" s="38" t="str">
        <f>CONCATENATE($C$4,"19",C$42,A62)</f>
        <v>ING19218</v>
      </c>
      <c r="C62" s="45"/>
      <c r="D62" s="46" t="str">
        <f>IF(SUM(E62:I62)=0,"",SUM(E62:I62))</f>
        <v/>
      </c>
      <c r="E62" s="47"/>
      <c r="F62" s="47"/>
      <c r="G62" s="47"/>
      <c r="H62" s="47"/>
      <c r="I62" s="47"/>
      <c r="J62" s="47"/>
      <c r="K62" s="47"/>
      <c r="L62" s="47"/>
      <c r="M62" s="45"/>
      <c r="N62" s="47"/>
      <c r="O62" s="41"/>
      <c r="P62" s="75"/>
      <c r="Q62" s="82"/>
    </row>
    <row r="63" ht="15" customHeight="1" spans="1:17">
      <c r="A63" s="37" t="s">
        <v>346</v>
      </c>
      <c r="B63" s="38" t="str">
        <f>CONCATENATE($C$4,"19",C$42,A63)</f>
        <v>ING19219</v>
      </c>
      <c r="C63" s="48"/>
      <c r="D63" s="46" t="str">
        <f>IF(SUM(E63:I63)=0,"",SUM(E63:I63))</f>
        <v/>
      </c>
      <c r="E63" s="49"/>
      <c r="F63" s="49"/>
      <c r="G63" s="49"/>
      <c r="H63" s="49"/>
      <c r="I63" s="47"/>
      <c r="J63" s="47"/>
      <c r="K63" s="47"/>
      <c r="L63" s="47"/>
      <c r="M63" s="48"/>
      <c r="N63" s="47"/>
      <c r="O63" s="41"/>
      <c r="P63" s="75"/>
      <c r="Q63" s="82"/>
    </row>
    <row r="64" ht="15" customHeight="1" spans="1:17">
      <c r="A64" s="37" t="s">
        <v>347</v>
      </c>
      <c r="B64" s="38" t="str">
        <f>CONCATENATE($C$4,"19",C$42,A64)</f>
        <v>ING19220</v>
      </c>
      <c r="C64" s="48"/>
      <c r="D64" s="46" t="str">
        <f>IF(SUM(E64:I64)=0,"",SUM(E64:I64))</f>
        <v/>
      </c>
      <c r="E64" s="49"/>
      <c r="F64" s="49"/>
      <c r="G64" s="49"/>
      <c r="H64" s="49"/>
      <c r="I64" s="47"/>
      <c r="J64" s="47"/>
      <c r="K64" s="47"/>
      <c r="L64" s="47"/>
      <c r="M64" s="48"/>
      <c r="N64" s="47"/>
      <c r="O64" s="41"/>
      <c r="P64" s="75"/>
      <c r="Q64" s="82"/>
    </row>
    <row r="65" ht="15" customHeight="1" spans="1:17">
      <c r="A65" s="37" t="s">
        <v>348</v>
      </c>
      <c r="B65" s="38" t="str">
        <f>CONCATENATE($C$4,"19",C$42,A65)</f>
        <v>ING19221</v>
      </c>
      <c r="C65" s="48"/>
      <c r="D65" s="46" t="str">
        <f>IF(SUM(E65:I65)=0,"",SUM(E65:I65))</f>
        <v/>
      </c>
      <c r="E65" s="49"/>
      <c r="F65" s="49"/>
      <c r="G65" s="49"/>
      <c r="H65" s="49"/>
      <c r="I65" s="47"/>
      <c r="J65" s="47"/>
      <c r="K65" s="47"/>
      <c r="L65" s="47"/>
      <c r="M65" s="48"/>
      <c r="N65" s="47"/>
      <c r="O65" s="41"/>
      <c r="P65" s="75"/>
      <c r="Q65" s="82"/>
    </row>
    <row r="66" ht="15" customHeight="1" spans="1:17">
      <c r="A66" s="37" t="s">
        <v>349</v>
      </c>
      <c r="B66" s="38" t="str">
        <f>CONCATENATE($C$4,"19",C$42,A66)</f>
        <v>ING19222</v>
      </c>
      <c r="C66" s="48"/>
      <c r="D66" s="46" t="str">
        <f>IF(SUM(E66:I66)=0,"",SUM(E66:I66))</f>
        <v/>
      </c>
      <c r="E66" s="49"/>
      <c r="F66" s="49"/>
      <c r="G66" s="49"/>
      <c r="H66" s="49"/>
      <c r="I66" s="47"/>
      <c r="J66" s="47"/>
      <c r="K66" s="47"/>
      <c r="L66" s="47"/>
      <c r="M66" s="48"/>
      <c r="N66" s="47"/>
      <c r="O66" s="41"/>
      <c r="P66" s="75"/>
      <c r="Q66" s="82"/>
    </row>
    <row r="67" ht="15" customHeight="1" spans="1:17">
      <c r="A67" s="37" t="s">
        <v>350</v>
      </c>
      <c r="B67" s="38" t="str">
        <f>CONCATENATE($C$4,"19",C$42,A67)</f>
        <v>ING19223</v>
      </c>
      <c r="C67" s="48"/>
      <c r="D67" s="46" t="str">
        <f>IF(SUM(E67:I67)=0,"",SUM(E67:I67))</f>
        <v/>
      </c>
      <c r="E67" s="49"/>
      <c r="F67" s="49"/>
      <c r="G67" s="49"/>
      <c r="H67" s="49"/>
      <c r="I67" s="47"/>
      <c r="J67" s="47"/>
      <c r="K67" s="47"/>
      <c r="L67" s="47"/>
      <c r="M67" s="48"/>
      <c r="N67" s="47"/>
      <c r="O67" s="41"/>
      <c r="P67" s="75"/>
      <c r="Q67" s="82"/>
    </row>
    <row r="68" ht="15" customHeight="1" spans="1:17">
      <c r="A68" s="37" t="s">
        <v>351</v>
      </c>
      <c r="B68" s="38" t="str">
        <f>CONCATENATE($C$4,"19",C$42,A68)</f>
        <v>ING19224</v>
      </c>
      <c r="C68" s="48"/>
      <c r="D68" s="46" t="str">
        <f>IF(SUM(E68:I68)=0,"",SUM(E68:I68))</f>
        <v/>
      </c>
      <c r="E68" s="49"/>
      <c r="F68" s="49"/>
      <c r="G68" s="49"/>
      <c r="H68" s="49"/>
      <c r="I68" s="47"/>
      <c r="J68" s="47"/>
      <c r="K68" s="47"/>
      <c r="L68" s="47"/>
      <c r="M68" s="48"/>
      <c r="N68" s="47"/>
      <c r="O68" s="41"/>
      <c r="P68" s="75"/>
      <c r="Q68" s="82"/>
    </row>
    <row r="69" ht="15" customHeight="1" spans="1:17">
      <c r="A69" s="37" t="s">
        <v>352</v>
      </c>
      <c r="B69" s="38" t="str">
        <f>CONCATENATE($C$4,"19",C$42,A69)</f>
        <v>ING19225</v>
      </c>
      <c r="C69" s="48"/>
      <c r="D69" s="46" t="str">
        <f>IF(SUM(E69:I69)=0,"",SUM(E69:I69))</f>
        <v/>
      </c>
      <c r="E69" s="49"/>
      <c r="F69" s="49"/>
      <c r="G69" s="49"/>
      <c r="H69" s="49"/>
      <c r="I69" s="47"/>
      <c r="J69" s="47"/>
      <c r="K69" s="47"/>
      <c r="L69" s="47"/>
      <c r="M69" s="48"/>
      <c r="N69" s="47"/>
      <c r="O69" s="41"/>
      <c r="P69" s="75"/>
      <c r="Q69" s="82"/>
    </row>
    <row r="70" customHeight="1" spans="1:17">
      <c r="A70" s="50" t="s">
        <v>353</v>
      </c>
      <c r="B70" s="51"/>
      <c r="C70" s="52">
        <f>COUNTA(C45:C69)</f>
        <v>11</v>
      </c>
      <c r="D70" s="53">
        <f t="shared" ref="D70:H70" si="8">SUM(D45:D69)</f>
        <v>24</v>
      </c>
      <c r="E70" s="53">
        <f>SUM(E45:E69)</f>
        <v>19</v>
      </c>
      <c r="F70" s="53">
        <f>SUM(F45:F69)</f>
        <v>5</v>
      </c>
      <c r="G70" s="53">
        <f>SUM(G45:G69)</f>
        <v>0</v>
      </c>
      <c r="H70" s="53">
        <f>SUM(H45:H69)</f>
        <v>0</v>
      </c>
      <c r="I70" s="53">
        <f t="shared" ref="I70:L70" si="9">COUNTIF(I45:I69,"=V")</f>
        <v>2</v>
      </c>
      <c r="J70" s="53">
        <f>COUNTIF(J45:J69,"=V")</f>
        <v>8</v>
      </c>
      <c r="K70" s="53">
        <f>COUNTIF(K45:K69,"=V")</f>
        <v>0</v>
      </c>
      <c r="L70" s="53">
        <f>COUNTIF(L45:L69,"=V")</f>
        <v>1</v>
      </c>
      <c r="M70" s="77"/>
      <c r="N70" s="53">
        <f>COUNTIF(N45:N69,"=V")</f>
        <v>1</v>
      </c>
      <c r="O70" s="53"/>
      <c r="P70" s="79" t="s">
        <v>354</v>
      </c>
      <c r="Q70" s="83">
        <f>SUMIF(Q45:Q69,"&lt;&gt;V",D45:D69)</f>
        <v>24</v>
      </c>
    </row>
    <row r="71" ht="15" customHeight="1" spans="1:9">
      <c r="A71" s="84"/>
      <c r="B71" s="84"/>
      <c r="I71" s="80" t="str">
        <f>IF(C70&lt;&gt;SUM(I70:L70),"Warning!! Pastikan hanya memilih salah satu jenis matakuliah atau Pastikan setiap matakuliah sudah memilih satu jenis matakuliah","")</f>
        <v/>
      </c>
    </row>
    <row r="72" customHeight="1" spans="1:2">
      <c r="A72" s="84"/>
      <c r="B72" s="84"/>
    </row>
    <row r="73" customHeight="1" spans="1:2">
      <c r="A73" s="84"/>
      <c r="B73" s="84"/>
    </row>
    <row r="74" customHeight="1" spans="1:4">
      <c r="A74" s="85" t="s">
        <v>295</v>
      </c>
      <c r="B74" s="86"/>
      <c r="C74" s="31">
        <v>3</v>
      </c>
      <c r="D74" s="5">
        <f>SUM(D77:D86)</f>
        <v>24</v>
      </c>
    </row>
    <row r="75" customHeight="1" spans="1:17">
      <c r="A75" s="87" t="s">
        <v>296</v>
      </c>
      <c r="B75" s="87" t="s">
        <v>297</v>
      </c>
      <c r="C75" s="32" t="s">
        <v>298</v>
      </c>
      <c r="D75" s="32" t="s">
        <v>299</v>
      </c>
      <c r="E75" s="33" t="s">
        <v>300</v>
      </c>
      <c r="F75" s="34"/>
      <c r="G75" s="34"/>
      <c r="H75" s="30"/>
      <c r="I75" s="33" t="s">
        <v>301</v>
      </c>
      <c r="J75" s="34"/>
      <c r="K75" s="34"/>
      <c r="L75" s="30"/>
      <c r="M75" s="32" t="s">
        <v>302</v>
      </c>
      <c r="N75" s="32" t="s">
        <v>355</v>
      </c>
      <c r="O75" s="32" t="s">
        <v>304</v>
      </c>
      <c r="P75" s="71" t="s">
        <v>305</v>
      </c>
      <c r="Q75" s="71" t="s">
        <v>306</v>
      </c>
    </row>
    <row r="76" customHeight="1" spans="1:17">
      <c r="A76" s="88"/>
      <c r="B76" s="88"/>
      <c r="C76" s="35"/>
      <c r="D76" s="35"/>
      <c r="E76" s="36" t="s">
        <v>307</v>
      </c>
      <c r="F76" s="36" t="s">
        <v>308</v>
      </c>
      <c r="G76" s="36" t="s">
        <v>309</v>
      </c>
      <c r="H76" s="36" t="s">
        <v>310</v>
      </c>
      <c r="I76" s="36" t="s">
        <v>290</v>
      </c>
      <c r="J76" s="36" t="s">
        <v>292</v>
      </c>
      <c r="K76" s="36" t="s">
        <v>291</v>
      </c>
      <c r="L76" s="36" t="s">
        <v>293</v>
      </c>
      <c r="M76" s="35"/>
      <c r="N76" s="35"/>
      <c r="O76" s="35"/>
      <c r="P76" s="73"/>
      <c r="Q76" s="81"/>
    </row>
    <row r="77" ht="15" customHeight="1" spans="1:17">
      <c r="A77" s="240" t="s">
        <v>311</v>
      </c>
      <c r="B77" s="38" t="str">
        <f t="shared" ref="B77:B101" si="10">CONCATENATE($C$4,"19",C$74,A77)</f>
        <v>ING19301</v>
      </c>
      <c r="C77" s="55" t="s">
        <v>368</v>
      </c>
      <c r="D77" s="46">
        <f>IF(SUM(E77:H77)=0,"",SUM(E77:H77))</f>
        <v>2</v>
      </c>
      <c r="E77" s="46">
        <v>2</v>
      </c>
      <c r="F77" s="41"/>
      <c r="G77" s="41"/>
      <c r="H77" s="41"/>
      <c r="I77" s="41"/>
      <c r="J77" s="41" t="s">
        <v>313</v>
      </c>
      <c r="K77" s="41"/>
      <c r="L77" s="41"/>
      <c r="M77" s="39"/>
      <c r="N77" s="41"/>
      <c r="O77" s="41">
        <v>35</v>
      </c>
      <c r="P77" s="75" t="s">
        <v>360</v>
      </c>
      <c r="Q77" s="82"/>
    </row>
    <row r="78" ht="15" customHeight="1" spans="1:17">
      <c r="A78" s="240" t="s">
        <v>315</v>
      </c>
      <c r="B78" s="38" t="str">
        <f>CONCATENATE($C$4,"19",C$74,A78)</f>
        <v>ING19302</v>
      </c>
      <c r="C78" s="55" t="s">
        <v>369</v>
      </c>
      <c r="D78" s="46">
        <f t="shared" ref="D78:D86" si="11">IF(SUM(E78:H78)=0,"",SUM(E78:H78))</f>
        <v>2</v>
      </c>
      <c r="E78" s="89">
        <v>2</v>
      </c>
      <c r="F78" s="41"/>
      <c r="G78" s="41"/>
      <c r="H78" s="41"/>
      <c r="I78" s="41"/>
      <c r="J78" s="41" t="s">
        <v>313</v>
      </c>
      <c r="K78" s="41"/>
      <c r="L78" s="41"/>
      <c r="M78" s="39"/>
      <c r="N78" s="41"/>
      <c r="O78" s="41">
        <v>35</v>
      </c>
      <c r="P78" s="75" t="s">
        <v>360</v>
      </c>
      <c r="Q78" s="82"/>
    </row>
    <row r="79" ht="15" customHeight="1" spans="1:17">
      <c r="A79" s="37" t="s">
        <v>317</v>
      </c>
      <c r="B79" s="38" t="str">
        <f>CONCATENATE($C$4,"19",C$74,A79)</f>
        <v>ING19303</v>
      </c>
      <c r="C79" s="58" t="s">
        <v>370</v>
      </c>
      <c r="D79" s="46">
        <f>IF(SUM(E79:H79)=0,"",SUM(E79:H79))</f>
        <v>2</v>
      </c>
      <c r="E79" s="90">
        <v>1</v>
      </c>
      <c r="F79" s="41">
        <v>1</v>
      </c>
      <c r="G79" s="41"/>
      <c r="H79" s="41"/>
      <c r="I79" s="41"/>
      <c r="J79" s="41" t="s">
        <v>313</v>
      </c>
      <c r="K79" s="41"/>
      <c r="L79" s="41"/>
      <c r="M79" s="39" t="str">
        <f t="shared" ref="M79:M81" si="12">B50</f>
        <v>ING19206</v>
      </c>
      <c r="N79" s="41"/>
      <c r="O79" s="41">
        <v>35</v>
      </c>
      <c r="P79" s="75" t="s">
        <v>335</v>
      </c>
      <c r="Q79" s="82"/>
    </row>
    <row r="80" ht="15" customHeight="1" spans="1:17">
      <c r="A80" s="37" t="s">
        <v>319</v>
      </c>
      <c r="B80" s="38" t="str">
        <f>CONCATENATE($C$4,"19",C$74,A80)</f>
        <v>ING19304</v>
      </c>
      <c r="C80" s="58" t="s">
        <v>371</v>
      </c>
      <c r="D80" s="46">
        <f>IF(SUM(E80:H80)=0,"",SUM(E80:H80))</f>
        <v>2</v>
      </c>
      <c r="E80" s="90">
        <v>1</v>
      </c>
      <c r="F80" s="41">
        <v>1</v>
      </c>
      <c r="G80" s="41"/>
      <c r="H80" s="41"/>
      <c r="I80" s="41"/>
      <c r="J80" s="41" t="s">
        <v>313</v>
      </c>
      <c r="K80" s="41"/>
      <c r="L80" s="41"/>
      <c r="M80" s="39" t="str">
        <f>B51</f>
        <v>ING19207</v>
      </c>
      <c r="N80" s="41"/>
      <c r="O80" s="41">
        <v>35</v>
      </c>
      <c r="P80" s="75" t="s">
        <v>335</v>
      </c>
      <c r="Q80" s="82"/>
    </row>
    <row r="81" ht="15" customHeight="1" spans="1:17">
      <c r="A81" s="37" t="s">
        <v>321</v>
      </c>
      <c r="B81" s="38" t="str">
        <f>CONCATENATE($C$4,"19",C$74,A81)</f>
        <v>ING19305</v>
      </c>
      <c r="C81" s="61" t="s">
        <v>372</v>
      </c>
      <c r="D81" s="46">
        <f>IF(SUM(E81:H81)=0,"",SUM(E81:H81))</f>
        <v>3</v>
      </c>
      <c r="E81" s="91">
        <v>2</v>
      </c>
      <c r="F81" s="41">
        <v>1</v>
      </c>
      <c r="G81" s="41"/>
      <c r="H81" s="41"/>
      <c r="I81" s="41"/>
      <c r="J81" s="41" t="s">
        <v>313</v>
      </c>
      <c r="K81" s="41"/>
      <c r="L81" s="41"/>
      <c r="M81" s="39" t="str">
        <f>B52</f>
        <v>ING19208</v>
      </c>
      <c r="N81" s="41"/>
      <c r="O81" s="41">
        <v>35</v>
      </c>
      <c r="P81" s="75" t="s">
        <v>335</v>
      </c>
      <c r="Q81" s="82"/>
    </row>
    <row r="82" ht="15" customHeight="1" spans="1:17">
      <c r="A82" s="37" t="s">
        <v>323</v>
      </c>
      <c r="B82" s="38" t="str">
        <f>CONCATENATE($C$4,"19",C$74,A82)</f>
        <v>ING19306</v>
      </c>
      <c r="C82" s="60" t="s">
        <v>373</v>
      </c>
      <c r="D82" s="46">
        <f>IF(SUM(E82:H82)=0,"",SUM(E82:H82))</f>
        <v>2</v>
      </c>
      <c r="E82" s="90">
        <v>2</v>
      </c>
      <c r="F82" s="41"/>
      <c r="G82" s="41"/>
      <c r="H82" s="41"/>
      <c r="I82" s="41"/>
      <c r="J82" s="41" t="s">
        <v>313</v>
      </c>
      <c r="K82" s="41"/>
      <c r="L82" s="41"/>
      <c r="M82" s="39"/>
      <c r="N82" s="41"/>
      <c r="O82" s="41">
        <v>35</v>
      </c>
      <c r="P82" s="75" t="s">
        <v>335</v>
      </c>
      <c r="Q82" s="82"/>
    </row>
    <row r="83" ht="15" customHeight="1" spans="1:17">
      <c r="A83" s="37" t="s">
        <v>325</v>
      </c>
      <c r="B83" s="38" t="str">
        <f>CONCATENATE($C$4,"19",C$74,A83)</f>
        <v>ING19307</v>
      </c>
      <c r="C83" s="61" t="s">
        <v>374</v>
      </c>
      <c r="D83" s="46">
        <f>IF(SUM(E83:H83)=0,"",SUM(E83:H83))</f>
        <v>2</v>
      </c>
      <c r="E83" s="46">
        <v>2</v>
      </c>
      <c r="F83" s="41"/>
      <c r="G83" s="41"/>
      <c r="H83" s="41"/>
      <c r="I83" s="41"/>
      <c r="J83" s="41" t="s">
        <v>313</v>
      </c>
      <c r="K83" s="41"/>
      <c r="L83" s="41"/>
      <c r="M83" s="39"/>
      <c r="N83" s="41"/>
      <c r="O83" s="41">
        <v>35</v>
      </c>
      <c r="P83" s="75" t="s">
        <v>335</v>
      </c>
      <c r="Q83" s="82"/>
    </row>
    <row r="84" ht="15" customHeight="1" spans="1:17">
      <c r="A84" s="37" t="s">
        <v>327</v>
      </c>
      <c r="B84" s="38" t="str">
        <f>CONCATENATE($C$4,"19",C$74,A84)</f>
        <v>ING19308</v>
      </c>
      <c r="C84" s="60" t="s">
        <v>375</v>
      </c>
      <c r="D84" s="46">
        <f>IF(SUM(E84:H84)=0,"",SUM(E84:H84))</f>
        <v>4</v>
      </c>
      <c r="E84" s="90">
        <v>2</v>
      </c>
      <c r="F84" s="41">
        <v>2</v>
      </c>
      <c r="G84" s="41"/>
      <c r="H84" s="41"/>
      <c r="I84" s="41"/>
      <c r="J84" s="41" t="s">
        <v>313</v>
      </c>
      <c r="K84" s="41"/>
      <c r="L84" s="41"/>
      <c r="M84" s="39"/>
      <c r="N84" s="41"/>
      <c r="O84" s="41">
        <v>35</v>
      </c>
      <c r="P84" s="75" t="s">
        <v>335</v>
      </c>
      <c r="Q84" s="82"/>
    </row>
    <row r="85" ht="15" customHeight="1" spans="1:17">
      <c r="A85" s="37" t="s">
        <v>330</v>
      </c>
      <c r="B85" s="38" t="str">
        <f>CONCATENATE($C$4,"19",C$74,A85)</f>
        <v>ING19309</v>
      </c>
      <c r="C85" s="61" t="s">
        <v>376</v>
      </c>
      <c r="D85" s="46">
        <f>IF(SUM(E85:H85)=0,"",SUM(E85:H85))</f>
        <v>3</v>
      </c>
      <c r="E85" s="46">
        <v>3</v>
      </c>
      <c r="F85" s="41"/>
      <c r="G85" s="41"/>
      <c r="H85" s="41"/>
      <c r="I85" s="41"/>
      <c r="J85" s="41" t="s">
        <v>313</v>
      </c>
      <c r="K85" s="41"/>
      <c r="L85" s="41"/>
      <c r="M85" s="39"/>
      <c r="N85" s="41"/>
      <c r="O85" s="41">
        <v>35</v>
      </c>
      <c r="P85" s="75" t="s">
        <v>335</v>
      </c>
      <c r="Q85" s="82"/>
    </row>
    <row r="86" ht="15" customHeight="1" spans="1:17">
      <c r="A86" s="37" t="s">
        <v>333</v>
      </c>
      <c r="B86" s="38" t="str">
        <f>CONCATENATE($C$4,"19",C$74,A86)</f>
        <v>ING19310</v>
      </c>
      <c r="C86" s="61" t="s">
        <v>377</v>
      </c>
      <c r="D86" s="46">
        <f>IF(SUM(E86:H86)=0,"",SUM(E86:H86))</f>
        <v>2</v>
      </c>
      <c r="E86" s="46">
        <v>2</v>
      </c>
      <c r="F86" s="47"/>
      <c r="G86" s="47"/>
      <c r="H86" s="47"/>
      <c r="I86" s="47"/>
      <c r="J86" s="41" t="s">
        <v>313</v>
      </c>
      <c r="K86" s="47"/>
      <c r="L86" s="47"/>
      <c r="M86" s="45"/>
      <c r="N86" s="47"/>
      <c r="O86" s="41">
        <v>35</v>
      </c>
      <c r="P86" s="75" t="s">
        <v>335</v>
      </c>
      <c r="Q86" s="82"/>
    </row>
    <row r="87" ht="15" customHeight="1" spans="1:17">
      <c r="A87" s="37" t="s">
        <v>336</v>
      </c>
      <c r="B87" s="38" t="str">
        <f>CONCATENATE($C$4,"19",C$74,A87)</f>
        <v>ING19311</v>
      </c>
      <c r="C87" s="45"/>
      <c r="D87" s="46"/>
      <c r="E87" s="47"/>
      <c r="F87" s="47"/>
      <c r="G87" s="47"/>
      <c r="H87" s="47"/>
      <c r="I87" s="47"/>
      <c r="J87" s="47"/>
      <c r="K87" s="47"/>
      <c r="L87" s="47"/>
      <c r="M87" s="45"/>
      <c r="N87" s="47"/>
      <c r="O87" s="41"/>
      <c r="P87" s="75"/>
      <c r="Q87" s="82"/>
    </row>
    <row r="88" ht="15" customHeight="1" spans="1:17">
      <c r="A88" s="37" t="s">
        <v>338</v>
      </c>
      <c r="B88" s="38" t="str">
        <f>CONCATENATE($C$4,"19",C$74,A88)</f>
        <v>ING19312</v>
      </c>
      <c r="C88" s="45"/>
      <c r="D88" s="46"/>
      <c r="E88" s="47"/>
      <c r="F88" s="47"/>
      <c r="G88" s="47"/>
      <c r="H88" s="47"/>
      <c r="I88" s="47"/>
      <c r="J88" s="47"/>
      <c r="K88" s="47"/>
      <c r="L88" s="47"/>
      <c r="M88" s="45"/>
      <c r="N88" s="47"/>
      <c r="O88" s="41"/>
      <c r="P88" s="75"/>
      <c r="Q88" s="82"/>
    </row>
    <row r="89" ht="15" customHeight="1" spans="1:17">
      <c r="A89" s="37" t="s">
        <v>340</v>
      </c>
      <c r="B89" s="38" t="str">
        <f>CONCATENATE($C$4,"19",C$74,A89)</f>
        <v>ING19313</v>
      </c>
      <c r="C89" s="45"/>
      <c r="D89" s="46"/>
      <c r="E89" s="47"/>
      <c r="F89" s="47"/>
      <c r="G89" s="47"/>
      <c r="H89" s="47"/>
      <c r="I89" s="47"/>
      <c r="J89" s="47"/>
      <c r="K89" s="47"/>
      <c r="L89" s="47"/>
      <c r="M89" s="45"/>
      <c r="N89" s="47"/>
      <c r="O89" s="41"/>
      <c r="P89" s="75"/>
      <c r="Q89" s="82"/>
    </row>
    <row r="90" ht="15" customHeight="1" spans="1:17">
      <c r="A90" s="37" t="s">
        <v>341</v>
      </c>
      <c r="B90" s="38" t="str">
        <f>CONCATENATE($C$4,"19",C$74,A90)</f>
        <v>ING19314</v>
      </c>
      <c r="C90" s="45"/>
      <c r="D90" s="46"/>
      <c r="E90" s="47"/>
      <c r="F90" s="47"/>
      <c r="G90" s="47"/>
      <c r="H90" s="47"/>
      <c r="I90" s="47"/>
      <c r="J90" s="47"/>
      <c r="K90" s="47"/>
      <c r="L90" s="47"/>
      <c r="M90" s="45"/>
      <c r="N90" s="47"/>
      <c r="O90" s="41"/>
      <c r="P90" s="75"/>
      <c r="Q90" s="82"/>
    </row>
    <row r="91" ht="15" customHeight="1" spans="1:17">
      <c r="A91" s="37" t="s">
        <v>342</v>
      </c>
      <c r="B91" s="38" t="str">
        <f>CONCATENATE($C$4,"19",C$74,A91)</f>
        <v>ING19315</v>
      </c>
      <c r="C91" s="45"/>
      <c r="D91" s="46"/>
      <c r="E91" s="47"/>
      <c r="F91" s="47"/>
      <c r="G91" s="47"/>
      <c r="H91" s="47"/>
      <c r="I91" s="47"/>
      <c r="J91" s="47"/>
      <c r="K91" s="47"/>
      <c r="L91" s="47"/>
      <c r="M91" s="45"/>
      <c r="N91" s="47"/>
      <c r="O91" s="41"/>
      <c r="P91" s="75"/>
      <c r="Q91" s="82"/>
    </row>
    <row r="92" ht="15" customHeight="1" spans="1:17">
      <c r="A92" s="37" t="s">
        <v>343</v>
      </c>
      <c r="B92" s="38" t="str">
        <f>CONCATENATE($C$4,"19",C$74,A92)</f>
        <v>ING19316</v>
      </c>
      <c r="C92" s="45"/>
      <c r="D92" s="46"/>
      <c r="E92" s="47"/>
      <c r="F92" s="47"/>
      <c r="G92" s="47"/>
      <c r="H92" s="47"/>
      <c r="I92" s="47"/>
      <c r="J92" s="47"/>
      <c r="K92" s="47"/>
      <c r="L92" s="47"/>
      <c r="M92" s="45"/>
      <c r="N92" s="47"/>
      <c r="O92" s="41"/>
      <c r="P92" s="75"/>
      <c r="Q92" s="82"/>
    </row>
    <row r="93" ht="15" customHeight="1" spans="1:17">
      <c r="A93" s="37" t="s">
        <v>344</v>
      </c>
      <c r="B93" s="38" t="str">
        <f>CONCATENATE($C$4,"19",C$74,A93)</f>
        <v>ING19317</v>
      </c>
      <c r="C93" s="45"/>
      <c r="D93" s="46"/>
      <c r="E93" s="47"/>
      <c r="F93" s="47"/>
      <c r="G93" s="47"/>
      <c r="H93" s="47"/>
      <c r="I93" s="47"/>
      <c r="J93" s="47"/>
      <c r="K93" s="47"/>
      <c r="L93" s="47"/>
      <c r="M93" s="45"/>
      <c r="N93" s="47"/>
      <c r="O93" s="41"/>
      <c r="P93" s="75"/>
      <c r="Q93" s="82"/>
    </row>
    <row r="94" ht="15" customHeight="1" spans="1:17">
      <c r="A94" s="37" t="s">
        <v>345</v>
      </c>
      <c r="B94" s="38" t="str">
        <f>CONCATENATE($C$4,"19",C$74,A94)</f>
        <v>ING19318</v>
      </c>
      <c r="C94" s="45"/>
      <c r="D94" s="46"/>
      <c r="E94" s="47"/>
      <c r="F94" s="47"/>
      <c r="G94" s="47"/>
      <c r="H94" s="47"/>
      <c r="I94" s="47"/>
      <c r="J94" s="47"/>
      <c r="K94" s="47"/>
      <c r="L94" s="47"/>
      <c r="M94" s="45"/>
      <c r="N94" s="47"/>
      <c r="O94" s="41"/>
      <c r="P94" s="75"/>
      <c r="Q94" s="82"/>
    </row>
    <row r="95" ht="15" customHeight="1" spans="1:17">
      <c r="A95" s="37" t="s">
        <v>346</v>
      </c>
      <c r="B95" s="38" t="str">
        <f>CONCATENATE($C$4,"19",C$74,A95)</f>
        <v>ING19319</v>
      </c>
      <c r="C95" s="48"/>
      <c r="D95" s="46"/>
      <c r="E95" s="49"/>
      <c r="F95" s="49"/>
      <c r="G95" s="49"/>
      <c r="H95" s="49"/>
      <c r="I95" s="47"/>
      <c r="J95" s="47"/>
      <c r="K95" s="47"/>
      <c r="L95" s="47"/>
      <c r="M95" s="48"/>
      <c r="N95" s="47"/>
      <c r="O95" s="41"/>
      <c r="P95" s="75"/>
      <c r="Q95" s="82"/>
    </row>
    <row r="96" ht="15" customHeight="1" spans="1:17">
      <c r="A96" s="37" t="s">
        <v>347</v>
      </c>
      <c r="B96" s="38" t="str">
        <f>CONCATENATE($C$4,"19",C$74,A96)</f>
        <v>ING19320</v>
      </c>
      <c r="C96" s="48"/>
      <c r="D96" s="46"/>
      <c r="E96" s="49"/>
      <c r="F96" s="49"/>
      <c r="G96" s="49"/>
      <c r="H96" s="49"/>
      <c r="I96" s="47"/>
      <c r="J96" s="47"/>
      <c r="K96" s="47"/>
      <c r="L96" s="47"/>
      <c r="M96" s="48"/>
      <c r="N96" s="47"/>
      <c r="O96" s="41"/>
      <c r="P96" s="75"/>
      <c r="Q96" s="82"/>
    </row>
    <row r="97" ht="15" customHeight="1" spans="1:17">
      <c r="A97" s="37" t="s">
        <v>348</v>
      </c>
      <c r="B97" s="38" t="str">
        <f>CONCATENATE($C$4,"19",C$74,A97)</f>
        <v>ING19321</v>
      </c>
      <c r="C97" s="48"/>
      <c r="D97" s="46"/>
      <c r="E97" s="49"/>
      <c r="F97" s="49"/>
      <c r="G97" s="49"/>
      <c r="H97" s="49"/>
      <c r="I97" s="47"/>
      <c r="J97" s="47"/>
      <c r="K97" s="47"/>
      <c r="L97" s="47"/>
      <c r="M97" s="48"/>
      <c r="N97" s="47"/>
      <c r="O97" s="41"/>
      <c r="P97" s="75"/>
      <c r="Q97" s="82"/>
    </row>
    <row r="98" ht="15" customHeight="1" spans="1:17">
      <c r="A98" s="37" t="s">
        <v>349</v>
      </c>
      <c r="B98" s="38" t="str">
        <f>CONCATENATE($C$4,"19",C$74,A98)</f>
        <v>ING19322</v>
      </c>
      <c r="C98" s="48"/>
      <c r="D98" s="46"/>
      <c r="E98" s="49"/>
      <c r="F98" s="49"/>
      <c r="G98" s="49"/>
      <c r="H98" s="49"/>
      <c r="I98" s="47"/>
      <c r="J98" s="47"/>
      <c r="K98" s="47"/>
      <c r="L98" s="47"/>
      <c r="M98" s="48"/>
      <c r="N98" s="47"/>
      <c r="O98" s="41"/>
      <c r="P98" s="75"/>
      <c r="Q98" s="82"/>
    </row>
    <row r="99" ht="15" customHeight="1" spans="1:17">
      <c r="A99" s="37" t="s">
        <v>350</v>
      </c>
      <c r="B99" s="38" t="str">
        <f>CONCATENATE($C$4,"19",C$74,A99)</f>
        <v>ING19323</v>
      </c>
      <c r="C99" s="48"/>
      <c r="D99" s="46"/>
      <c r="E99" s="49"/>
      <c r="F99" s="49"/>
      <c r="G99" s="49"/>
      <c r="H99" s="49"/>
      <c r="I99" s="47"/>
      <c r="J99" s="47"/>
      <c r="K99" s="47"/>
      <c r="L99" s="47"/>
      <c r="M99" s="48"/>
      <c r="N99" s="47"/>
      <c r="O99" s="41"/>
      <c r="P99" s="75"/>
      <c r="Q99" s="82"/>
    </row>
    <row r="100" ht="15" customHeight="1" spans="1:17">
      <c r="A100" s="37" t="s">
        <v>351</v>
      </c>
      <c r="B100" s="38" t="str">
        <f>CONCATENATE($C$4,"19",C$74,A100)</f>
        <v>ING19324</v>
      </c>
      <c r="C100" s="48"/>
      <c r="D100" s="46"/>
      <c r="E100" s="49"/>
      <c r="F100" s="49"/>
      <c r="G100" s="49"/>
      <c r="H100" s="49"/>
      <c r="I100" s="47"/>
      <c r="J100" s="47"/>
      <c r="K100" s="47"/>
      <c r="L100" s="47"/>
      <c r="M100" s="48"/>
      <c r="N100" s="47"/>
      <c r="O100" s="41"/>
      <c r="P100" s="75"/>
      <c r="Q100" s="82"/>
    </row>
    <row r="101" ht="15" customHeight="1" spans="1:17">
      <c r="A101" s="37" t="s">
        <v>352</v>
      </c>
      <c r="B101" s="38" t="str">
        <f>CONCATENATE($C$4,"19",C$74,A101)</f>
        <v>ING19325</v>
      </c>
      <c r="C101" s="48"/>
      <c r="D101" s="46" t="str">
        <f t="shared" ref="D101" si="13">IF(SUM(E101:I101)=0,"",SUM(E101:I101))</f>
        <v/>
      </c>
      <c r="E101" s="49"/>
      <c r="F101" s="49"/>
      <c r="G101" s="49"/>
      <c r="H101" s="49"/>
      <c r="I101" s="47"/>
      <c r="J101" s="47"/>
      <c r="K101" s="47"/>
      <c r="L101" s="47"/>
      <c r="M101" s="48"/>
      <c r="N101" s="47"/>
      <c r="O101" s="41"/>
      <c r="P101" s="75"/>
      <c r="Q101" s="82"/>
    </row>
    <row r="102" customHeight="1" spans="1:17">
      <c r="A102" s="50" t="s">
        <v>353</v>
      </c>
      <c r="B102" s="51"/>
      <c r="C102" s="52">
        <f>COUNTA(C77:C101)</f>
        <v>10</v>
      </c>
      <c r="D102" s="53">
        <f t="shared" ref="D102:H102" si="14">SUM(D77:D101)</f>
        <v>24</v>
      </c>
      <c r="E102" s="53">
        <f>SUM(E77:E101)</f>
        <v>19</v>
      </c>
      <c r="F102" s="53">
        <f>SUM(F77:F101)</f>
        <v>5</v>
      </c>
      <c r="G102" s="53">
        <f>SUM(G77:G101)</f>
        <v>0</v>
      </c>
      <c r="H102" s="53">
        <f>SUM(H77:H101)</f>
        <v>0</v>
      </c>
      <c r="I102" s="53">
        <f t="shared" ref="I102:L102" si="15">COUNTIF(I77:I101,"=V")</f>
        <v>0</v>
      </c>
      <c r="J102" s="53">
        <f>COUNTIF(J77:J101,"=V")</f>
        <v>10</v>
      </c>
      <c r="K102" s="53">
        <f>COUNTIF(K77:K101,"=V")</f>
        <v>0</v>
      </c>
      <c r="L102" s="53">
        <f>COUNTIF(L77:L101,"=V")</f>
        <v>0</v>
      </c>
      <c r="M102" s="77"/>
      <c r="N102" s="53">
        <f>COUNTIF(N77:N101,"=V")</f>
        <v>0</v>
      </c>
      <c r="O102" s="53"/>
      <c r="P102" s="79" t="s">
        <v>354</v>
      </c>
      <c r="Q102" s="83">
        <f>SUMIF(Q77:Q101,"&lt;&gt;V",D77:D101)</f>
        <v>24</v>
      </c>
    </row>
    <row r="103" ht="15" customHeight="1" spans="9:9">
      <c r="I103" s="80" t="str">
        <f>IF(C102&lt;&gt;SUM(I102:L102),"Warning!! Pastikan hanya memilih salah satu jenis matakuliah atau Pastikan setiap matakuliah sudah memilih satu jenis matakuliah","")</f>
        <v/>
      </c>
    </row>
    <row r="106" customHeight="1" spans="1:4">
      <c r="A106" s="92" t="s">
        <v>295</v>
      </c>
      <c r="B106" s="93"/>
      <c r="C106" s="31">
        <v>4</v>
      </c>
      <c r="D106" s="5">
        <f>SUM(D109:D118)</f>
        <v>24</v>
      </c>
    </row>
    <row r="107" customHeight="1" spans="1:17">
      <c r="A107" s="32" t="s">
        <v>296</v>
      </c>
      <c r="B107" s="32" t="s">
        <v>297</v>
      </c>
      <c r="C107" s="32" t="s">
        <v>298</v>
      </c>
      <c r="D107" s="32" t="s">
        <v>299</v>
      </c>
      <c r="E107" s="33" t="s">
        <v>300</v>
      </c>
      <c r="F107" s="34"/>
      <c r="G107" s="34"/>
      <c r="H107" s="30"/>
      <c r="I107" s="33" t="s">
        <v>301</v>
      </c>
      <c r="J107" s="34"/>
      <c r="K107" s="34"/>
      <c r="L107" s="30"/>
      <c r="M107" s="32" t="s">
        <v>302</v>
      </c>
      <c r="N107" s="32" t="s">
        <v>355</v>
      </c>
      <c r="O107" s="32" t="s">
        <v>304</v>
      </c>
      <c r="P107" s="71" t="s">
        <v>305</v>
      </c>
      <c r="Q107" s="71" t="s">
        <v>306</v>
      </c>
    </row>
    <row r="108" customHeight="1" spans="1:17">
      <c r="A108" s="35"/>
      <c r="B108" s="35"/>
      <c r="C108" s="35"/>
      <c r="D108" s="35"/>
      <c r="E108" s="36" t="s">
        <v>307</v>
      </c>
      <c r="F108" s="36" t="s">
        <v>308</v>
      </c>
      <c r="G108" s="36" t="s">
        <v>309</v>
      </c>
      <c r="H108" s="36" t="s">
        <v>310</v>
      </c>
      <c r="I108" s="36" t="s">
        <v>290</v>
      </c>
      <c r="J108" s="36" t="s">
        <v>292</v>
      </c>
      <c r="K108" s="36" t="s">
        <v>291</v>
      </c>
      <c r="L108" s="36" t="s">
        <v>293</v>
      </c>
      <c r="M108" s="35"/>
      <c r="N108" s="35"/>
      <c r="O108" s="35"/>
      <c r="P108" s="73"/>
      <c r="Q108" s="81"/>
    </row>
    <row r="109" ht="15" customHeight="1" spans="1:17">
      <c r="A109" s="240" t="s">
        <v>311</v>
      </c>
      <c r="B109" s="38" t="str">
        <f t="shared" ref="B109:B133" si="16">CONCATENATE($C$4,"19",C$106,A109)</f>
        <v>ING19401</v>
      </c>
      <c r="C109" s="55" t="s">
        <v>378</v>
      </c>
      <c r="D109" s="46">
        <f>IF(SUM(E109:H109)=0,"",SUM(E109:H109))</f>
        <v>2</v>
      </c>
      <c r="E109" s="94">
        <v>1</v>
      </c>
      <c r="F109" s="41"/>
      <c r="G109" s="41"/>
      <c r="H109" s="41">
        <v>1</v>
      </c>
      <c r="I109" s="41"/>
      <c r="J109" s="41" t="s">
        <v>313</v>
      </c>
      <c r="K109" s="41"/>
      <c r="L109" s="41"/>
      <c r="M109" s="39" t="s">
        <v>379</v>
      </c>
      <c r="N109" s="41"/>
      <c r="O109" s="41">
        <v>10</v>
      </c>
      <c r="P109" s="75" t="s">
        <v>360</v>
      </c>
      <c r="Q109" s="82"/>
    </row>
    <row r="110" ht="15" customHeight="1" spans="1:17">
      <c r="A110" s="240" t="s">
        <v>315</v>
      </c>
      <c r="B110" s="38" t="str">
        <f>CONCATENATE($C$4,"19",C$106,A110)</f>
        <v>ING19402</v>
      </c>
      <c r="C110" s="61" t="s">
        <v>380</v>
      </c>
      <c r="D110" s="46">
        <f t="shared" ref="D110:D117" si="17">IF(SUM(E110:H110)=0,"",SUM(E110:H110))</f>
        <v>4</v>
      </c>
      <c r="E110" s="46">
        <v>3</v>
      </c>
      <c r="F110" s="41">
        <v>1</v>
      </c>
      <c r="G110" s="41"/>
      <c r="H110" s="41"/>
      <c r="I110" s="41"/>
      <c r="J110" s="41" t="s">
        <v>313</v>
      </c>
      <c r="K110" s="41"/>
      <c r="L110" s="41"/>
      <c r="M110" s="39"/>
      <c r="N110" s="41"/>
      <c r="O110" s="41">
        <v>35</v>
      </c>
      <c r="P110" s="75" t="s">
        <v>335</v>
      </c>
      <c r="Q110" s="82"/>
    </row>
    <row r="111" ht="15" customHeight="1" spans="1:17">
      <c r="A111" s="37" t="s">
        <v>317</v>
      </c>
      <c r="B111" s="38" t="str">
        <f>CONCATENATE($C$4,"19",C$106,A111)</f>
        <v>ING19403</v>
      </c>
      <c r="C111" s="61" t="s">
        <v>381</v>
      </c>
      <c r="D111" s="46">
        <f>IF(SUM(E111:H111)=0,"",SUM(E111:H111))</f>
        <v>2</v>
      </c>
      <c r="E111" s="89">
        <v>1</v>
      </c>
      <c r="F111" s="41">
        <v>1</v>
      </c>
      <c r="G111" s="41"/>
      <c r="H111" s="41"/>
      <c r="I111" s="41"/>
      <c r="J111" s="41" t="s">
        <v>313</v>
      </c>
      <c r="K111" s="41"/>
      <c r="L111" s="41"/>
      <c r="M111" s="39"/>
      <c r="N111" s="41"/>
      <c r="O111" s="41">
        <v>35</v>
      </c>
      <c r="P111" s="75" t="s">
        <v>335</v>
      </c>
      <c r="Q111" s="82"/>
    </row>
    <row r="112" ht="15" customHeight="1" spans="1:17">
      <c r="A112" s="37" t="s">
        <v>319</v>
      </c>
      <c r="B112" s="38" t="str">
        <f>CONCATENATE($C$4,"19",C$106,A112)</f>
        <v>ING19404</v>
      </c>
      <c r="C112" s="58" t="s">
        <v>382</v>
      </c>
      <c r="D112" s="46">
        <f>IF(SUM(E112:H112)=0,"",SUM(E112:H112))</f>
        <v>3</v>
      </c>
      <c r="E112" s="90">
        <v>2</v>
      </c>
      <c r="F112" s="41">
        <v>1</v>
      </c>
      <c r="G112" s="41"/>
      <c r="H112" s="41"/>
      <c r="I112" s="41"/>
      <c r="J112" s="41" t="s">
        <v>313</v>
      </c>
      <c r="K112" s="41"/>
      <c r="L112" s="41"/>
      <c r="M112" s="39"/>
      <c r="N112" s="41"/>
      <c r="O112" s="41">
        <v>35</v>
      </c>
      <c r="P112" s="75" t="s">
        <v>335</v>
      </c>
      <c r="Q112" s="82"/>
    </row>
    <row r="113" ht="15" customHeight="1" spans="1:17">
      <c r="A113" s="37" t="s">
        <v>321</v>
      </c>
      <c r="B113" s="38" t="str">
        <f>CONCATENATE($C$4,"19",C$106,A113)</f>
        <v>ING19405</v>
      </c>
      <c r="C113" s="61" t="s">
        <v>383</v>
      </c>
      <c r="D113" s="46">
        <f>IF(SUM(E113:H113)=0,"",SUM(E113:H113))</f>
        <v>2</v>
      </c>
      <c r="E113" s="91">
        <v>2</v>
      </c>
      <c r="F113" s="41"/>
      <c r="G113" s="41"/>
      <c r="H113" s="41"/>
      <c r="I113" s="41"/>
      <c r="J113" s="41" t="s">
        <v>313</v>
      </c>
      <c r="K113" s="41"/>
      <c r="L113" s="41"/>
      <c r="M113" s="39"/>
      <c r="N113" s="41"/>
      <c r="O113" s="41">
        <v>35</v>
      </c>
      <c r="P113" s="75" t="s">
        <v>335</v>
      </c>
      <c r="Q113" s="82"/>
    </row>
    <row r="114" ht="15" customHeight="1" spans="1:17">
      <c r="A114" s="37" t="s">
        <v>323</v>
      </c>
      <c r="B114" s="38" t="str">
        <f>CONCATENATE($C$4,"19",C$106,A114)</f>
        <v>ING19406</v>
      </c>
      <c r="C114" s="61" t="s">
        <v>384</v>
      </c>
      <c r="D114" s="46">
        <f>IF(SUM(E114:H114)=0,"",SUM(E114:H114))</f>
        <v>2</v>
      </c>
      <c r="E114" s="89">
        <v>2</v>
      </c>
      <c r="F114" s="41"/>
      <c r="G114" s="41"/>
      <c r="H114" s="41"/>
      <c r="I114" s="41"/>
      <c r="J114" s="41" t="s">
        <v>313</v>
      </c>
      <c r="K114" s="41"/>
      <c r="L114" s="41"/>
      <c r="M114" s="39"/>
      <c r="N114" s="41"/>
      <c r="O114" s="41">
        <v>35</v>
      </c>
      <c r="P114" s="75" t="s">
        <v>335</v>
      </c>
      <c r="Q114" s="82"/>
    </row>
    <row r="115" ht="15" customHeight="1" spans="1:17">
      <c r="A115" s="37" t="s">
        <v>325</v>
      </c>
      <c r="B115" s="38" t="str">
        <f>CONCATENATE($C$4,"19",C$106,A115)</f>
        <v>ING19407</v>
      </c>
      <c r="C115" s="60" t="s">
        <v>385</v>
      </c>
      <c r="D115" s="46">
        <f>IF(SUM(E115:H115)=0,"",SUM(E115:H115))</f>
        <v>2</v>
      </c>
      <c r="E115" s="90">
        <v>2</v>
      </c>
      <c r="F115" s="41"/>
      <c r="G115" s="41"/>
      <c r="H115" s="41"/>
      <c r="I115" s="41"/>
      <c r="J115" s="41" t="s">
        <v>313</v>
      </c>
      <c r="K115" s="41"/>
      <c r="L115" s="41"/>
      <c r="M115" s="39"/>
      <c r="N115" s="41"/>
      <c r="O115" s="41">
        <v>35</v>
      </c>
      <c r="P115" s="75" t="s">
        <v>335</v>
      </c>
      <c r="Q115" s="82"/>
    </row>
    <row r="116" ht="15" customHeight="1" spans="1:17">
      <c r="A116" s="37" t="s">
        <v>327</v>
      </c>
      <c r="B116" s="38" t="str">
        <f>CONCATENATE($C$4,"19",C$106,A116)</f>
        <v>ING19408</v>
      </c>
      <c r="C116" s="60" t="s">
        <v>386</v>
      </c>
      <c r="D116" s="46">
        <f>IF(SUM(E116:H116)=0,"",SUM(E116:H116))</f>
        <v>3</v>
      </c>
      <c r="E116" s="90">
        <v>3</v>
      </c>
      <c r="F116" s="41"/>
      <c r="G116" s="41"/>
      <c r="H116" s="41"/>
      <c r="I116" s="41"/>
      <c r="J116" s="41" t="s">
        <v>313</v>
      </c>
      <c r="K116" s="41"/>
      <c r="L116" s="41"/>
      <c r="M116" s="39"/>
      <c r="N116" s="41"/>
      <c r="O116" s="41">
        <v>35</v>
      </c>
      <c r="P116" s="75" t="s">
        <v>335</v>
      </c>
      <c r="Q116" s="82"/>
    </row>
    <row r="117" ht="15" customHeight="1" spans="1:17">
      <c r="A117" s="37" t="s">
        <v>330</v>
      </c>
      <c r="B117" s="38" t="str">
        <f>CONCATENATE($C$4,"19",C$106,A117)</f>
        <v>ING19409</v>
      </c>
      <c r="C117" s="61" t="s">
        <v>387</v>
      </c>
      <c r="D117" s="46">
        <f>IF(SUM(E117:H117)=0,"",SUM(E117:H117))</f>
        <v>2</v>
      </c>
      <c r="E117" s="91">
        <v>2</v>
      </c>
      <c r="F117" s="41"/>
      <c r="G117" s="41"/>
      <c r="H117" s="41"/>
      <c r="I117" s="41"/>
      <c r="J117" s="41" t="s">
        <v>313</v>
      </c>
      <c r="K117" s="41"/>
      <c r="L117" s="41"/>
      <c r="M117" s="39"/>
      <c r="N117" s="41"/>
      <c r="O117" s="41">
        <v>35</v>
      </c>
      <c r="P117" s="75" t="s">
        <v>335</v>
      </c>
      <c r="Q117" s="82"/>
    </row>
    <row r="118" ht="15" customHeight="1" spans="1:17">
      <c r="A118" s="37" t="s">
        <v>333</v>
      </c>
      <c r="B118" s="38" t="str">
        <f>CONCATENATE($C$4,"19",C$106,A118)</f>
        <v>ING19410</v>
      </c>
      <c r="C118" s="95" t="s">
        <v>388</v>
      </c>
      <c r="D118" s="89">
        <f t="shared" ref="D118:D128" si="18">IF(SUM(E118:I118)=0,"",SUM(E118:I118))</f>
        <v>2</v>
      </c>
      <c r="E118" s="89">
        <v>2</v>
      </c>
      <c r="F118" s="47"/>
      <c r="G118" s="47"/>
      <c r="H118" s="47"/>
      <c r="I118" s="47"/>
      <c r="J118" s="41" t="s">
        <v>313</v>
      </c>
      <c r="K118" s="47"/>
      <c r="L118" s="47"/>
      <c r="M118" s="45"/>
      <c r="N118" s="47"/>
      <c r="O118" s="41">
        <v>35</v>
      </c>
      <c r="P118" s="75" t="s">
        <v>335</v>
      </c>
      <c r="Q118" s="82"/>
    </row>
    <row r="119" ht="15" customHeight="1" spans="1:17">
      <c r="A119" s="37" t="s">
        <v>336</v>
      </c>
      <c r="B119" s="43" t="str">
        <f>CONCATENATE($C$4,"19",C$106,A119)</f>
        <v>ING19411</v>
      </c>
      <c r="C119" s="96"/>
      <c r="D119" s="90" t="str">
        <f>IF(SUM(E119:I119)=0,"",SUM(E119:I119))</f>
        <v/>
      </c>
      <c r="E119" s="96"/>
      <c r="F119" s="97"/>
      <c r="G119" s="47"/>
      <c r="H119" s="47"/>
      <c r="I119" s="47"/>
      <c r="J119" s="47"/>
      <c r="K119" s="47"/>
      <c r="L119" s="47"/>
      <c r="M119" s="45"/>
      <c r="N119" s="47"/>
      <c r="O119" s="41"/>
      <c r="P119" s="75"/>
      <c r="Q119" s="82"/>
    </row>
    <row r="120" ht="15" customHeight="1" spans="1:17">
      <c r="A120" s="37" t="s">
        <v>338</v>
      </c>
      <c r="B120" s="43" t="str">
        <f>CONCATENATE($C$4,"19",C$106,A120)</f>
        <v>ING19412</v>
      </c>
      <c r="C120" s="96"/>
      <c r="D120" s="90" t="str">
        <f>IF(SUM(E120:I120)=0,"",SUM(E120:I120))</f>
        <v/>
      </c>
      <c r="E120" s="96"/>
      <c r="F120" s="97"/>
      <c r="G120" s="47"/>
      <c r="H120" s="47"/>
      <c r="I120" s="47"/>
      <c r="J120" s="47"/>
      <c r="K120" s="47"/>
      <c r="L120" s="47"/>
      <c r="M120" s="45"/>
      <c r="N120" s="47"/>
      <c r="O120" s="41"/>
      <c r="P120" s="75"/>
      <c r="Q120" s="82"/>
    </row>
    <row r="121" ht="15" customHeight="1" spans="1:17">
      <c r="A121" s="37" t="s">
        <v>340</v>
      </c>
      <c r="B121" s="43" t="str">
        <f>CONCATENATE($C$4,"19",C$106,A121)</f>
        <v>ING19413</v>
      </c>
      <c r="C121" s="96"/>
      <c r="D121" s="90" t="str">
        <f>IF(SUM(E121:I121)=0,"",SUM(E121:I121))</f>
        <v/>
      </c>
      <c r="E121" s="96"/>
      <c r="F121" s="97"/>
      <c r="G121" s="47"/>
      <c r="H121" s="47"/>
      <c r="I121" s="47"/>
      <c r="J121" s="47"/>
      <c r="K121" s="47"/>
      <c r="L121" s="47"/>
      <c r="M121" s="45"/>
      <c r="N121" s="47"/>
      <c r="O121" s="41"/>
      <c r="P121" s="75"/>
      <c r="Q121" s="82"/>
    </row>
    <row r="122" ht="15" customHeight="1" spans="1:17">
      <c r="A122" s="37" t="s">
        <v>341</v>
      </c>
      <c r="B122" s="43" t="str">
        <f>CONCATENATE($C$4,"19",C$106,A122)</f>
        <v>ING19414</v>
      </c>
      <c r="C122" s="96"/>
      <c r="D122" s="90" t="str">
        <f>IF(SUM(E122:I122)=0,"",SUM(E122:I122))</f>
        <v/>
      </c>
      <c r="E122" s="96"/>
      <c r="F122" s="97"/>
      <c r="G122" s="47"/>
      <c r="H122" s="47"/>
      <c r="I122" s="47"/>
      <c r="J122" s="47"/>
      <c r="K122" s="47"/>
      <c r="L122" s="47"/>
      <c r="M122" s="45"/>
      <c r="N122" s="47"/>
      <c r="O122" s="41"/>
      <c r="P122" s="75"/>
      <c r="Q122" s="82"/>
    </row>
    <row r="123" ht="15" customHeight="1" spans="1:17">
      <c r="A123" s="37" t="s">
        <v>342</v>
      </c>
      <c r="B123" s="43" t="str">
        <f>CONCATENATE($C$4,"19",C$106,A123)</f>
        <v>ING19415</v>
      </c>
      <c r="C123" s="96"/>
      <c r="D123" s="90" t="str">
        <f>IF(SUM(E123:I123)=0,"",SUM(E123:I123))</f>
        <v/>
      </c>
      <c r="E123" s="96"/>
      <c r="F123" s="97"/>
      <c r="G123" s="47"/>
      <c r="H123" s="47"/>
      <c r="I123" s="47"/>
      <c r="J123" s="47"/>
      <c r="K123" s="47"/>
      <c r="L123" s="47"/>
      <c r="M123" s="45"/>
      <c r="N123" s="47"/>
      <c r="O123" s="41"/>
      <c r="P123" s="75"/>
      <c r="Q123" s="82"/>
    </row>
    <row r="124" ht="15" customHeight="1" spans="1:17">
      <c r="A124" s="37" t="s">
        <v>343</v>
      </c>
      <c r="B124" s="43" t="str">
        <f>CONCATENATE($C$4,"19",C$106,A124)</f>
        <v>ING19416</v>
      </c>
      <c r="C124" s="96"/>
      <c r="D124" s="90" t="str">
        <f>IF(SUM(E124:I124)=0,"",SUM(E124:I124))</f>
        <v/>
      </c>
      <c r="E124" s="96"/>
      <c r="F124" s="97"/>
      <c r="G124" s="47"/>
      <c r="H124" s="47"/>
      <c r="I124" s="47"/>
      <c r="J124" s="47"/>
      <c r="K124" s="47"/>
      <c r="L124" s="47"/>
      <c r="M124" s="45"/>
      <c r="N124" s="47"/>
      <c r="O124" s="41"/>
      <c r="P124" s="75"/>
      <c r="Q124" s="82"/>
    </row>
    <row r="125" ht="15" customHeight="1" spans="1:17">
      <c r="A125" s="37" t="s">
        <v>344</v>
      </c>
      <c r="B125" s="43" t="str">
        <f>CONCATENATE($C$4,"19",C$106,A125)</f>
        <v>ING19417</v>
      </c>
      <c r="C125" s="96"/>
      <c r="D125" s="90" t="str">
        <f>IF(SUM(E125:I125)=0,"",SUM(E125:I125))</f>
        <v/>
      </c>
      <c r="E125" s="96"/>
      <c r="F125" s="97"/>
      <c r="G125" s="47"/>
      <c r="H125" s="47"/>
      <c r="I125" s="47"/>
      <c r="J125" s="47"/>
      <c r="K125" s="47"/>
      <c r="L125" s="47"/>
      <c r="M125" s="45"/>
      <c r="N125" s="47"/>
      <c r="O125" s="41"/>
      <c r="P125" s="75"/>
      <c r="Q125" s="82"/>
    </row>
    <row r="126" ht="15" customHeight="1" spans="1:17">
      <c r="A126" s="37" t="s">
        <v>345</v>
      </c>
      <c r="B126" s="43" t="str">
        <f>CONCATENATE($C$4,"19",C$106,A126)</f>
        <v>ING19418</v>
      </c>
      <c r="C126" s="96"/>
      <c r="D126" s="90" t="str">
        <f>IF(SUM(E126:I126)=0,"",SUM(E126:I126))</f>
        <v/>
      </c>
      <c r="E126" s="96"/>
      <c r="F126" s="97"/>
      <c r="G126" s="47"/>
      <c r="H126" s="47"/>
      <c r="I126" s="47"/>
      <c r="J126" s="47"/>
      <c r="K126" s="47"/>
      <c r="L126" s="47"/>
      <c r="M126" s="45"/>
      <c r="N126" s="47"/>
      <c r="O126" s="41"/>
      <c r="P126" s="75"/>
      <c r="Q126" s="82"/>
    </row>
    <row r="127" ht="15" customHeight="1" spans="1:17">
      <c r="A127" s="37" t="s">
        <v>346</v>
      </c>
      <c r="B127" s="43" t="str">
        <f>CONCATENATE($C$4,"19",C$106,A127)</f>
        <v>ING19419</v>
      </c>
      <c r="C127" s="96"/>
      <c r="D127" s="90" t="str">
        <f>IF(SUM(E127:I127)=0,"",SUM(E127:I127))</f>
        <v/>
      </c>
      <c r="E127" s="96"/>
      <c r="F127" s="98"/>
      <c r="G127" s="49"/>
      <c r="H127" s="49"/>
      <c r="I127" s="47"/>
      <c r="J127" s="47"/>
      <c r="K127" s="47"/>
      <c r="L127" s="47"/>
      <c r="M127" s="48"/>
      <c r="N127" s="47"/>
      <c r="O127" s="41"/>
      <c r="P127" s="75"/>
      <c r="Q127" s="82"/>
    </row>
    <row r="128" ht="15" customHeight="1" spans="1:17">
      <c r="A128" s="37" t="s">
        <v>347</v>
      </c>
      <c r="B128" s="43" t="str">
        <f>CONCATENATE($C$4,"19",C$106,A128)</f>
        <v>ING19420</v>
      </c>
      <c r="C128" s="96"/>
      <c r="D128" s="90" t="str">
        <f>IF(SUM(E128:I128)=0,"",SUM(E128:I128))</f>
        <v/>
      </c>
      <c r="E128" s="96"/>
      <c r="F128" s="98"/>
      <c r="G128" s="49"/>
      <c r="H128" s="49"/>
      <c r="I128" s="47"/>
      <c r="J128" s="47"/>
      <c r="K128" s="47"/>
      <c r="L128" s="47"/>
      <c r="M128" s="48"/>
      <c r="N128" s="47"/>
      <c r="O128" s="41"/>
      <c r="P128" s="75"/>
      <c r="Q128" s="82"/>
    </row>
    <row r="129" ht="15" customHeight="1" spans="1:17">
      <c r="A129" s="37" t="s">
        <v>348</v>
      </c>
      <c r="B129" s="43" t="str">
        <f>CONCATENATE($C$4,"19",C$106,A129)</f>
        <v>ING19421</v>
      </c>
      <c r="C129" s="75"/>
      <c r="D129" s="90" t="str">
        <f t="shared" ref="D129:D133" si="19">IF(SUM(E129:I129)=0,"",SUM(E129:I129))</f>
        <v/>
      </c>
      <c r="E129" s="99"/>
      <c r="F129" s="98"/>
      <c r="G129" s="49"/>
      <c r="H129" s="49"/>
      <c r="I129" s="47"/>
      <c r="J129" s="47"/>
      <c r="K129" s="47"/>
      <c r="L129" s="47"/>
      <c r="M129" s="48"/>
      <c r="N129" s="47"/>
      <c r="O129" s="41"/>
      <c r="P129" s="75"/>
      <c r="Q129" s="82"/>
    </row>
    <row r="130" ht="15" customHeight="1" spans="1:17">
      <c r="A130" s="37" t="s">
        <v>349</v>
      </c>
      <c r="B130" s="38" t="str">
        <f>CONCATENATE($C$4,"19",C$106,A130)</f>
        <v>ING19422</v>
      </c>
      <c r="C130" s="100"/>
      <c r="D130" s="91" t="str">
        <f>IF(SUM(E130:I130)=0,"",SUM(E130:I130))</f>
        <v/>
      </c>
      <c r="E130" s="101"/>
      <c r="F130" s="49"/>
      <c r="G130" s="49"/>
      <c r="H130" s="49"/>
      <c r="I130" s="47"/>
      <c r="J130" s="47"/>
      <c r="K130" s="47"/>
      <c r="L130" s="47"/>
      <c r="M130" s="48"/>
      <c r="N130" s="47"/>
      <c r="O130" s="41"/>
      <c r="P130" s="75"/>
      <c r="Q130" s="82"/>
    </row>
    <row r="131" ht="15" customHeight="1" spans="1:17">
      <c r="A131" s="37" t="s">
        <v>350</v>
      </c>
      <c r="B131" s="38" t="str">
        <f>CONCATENATE($C$4,"19",C$106,A131)</f>
        <v>ING19423</v>
      </c>
      <c r="C131" s="48"/>
      <c r="D131" s="46" t="str">
        <f>IF(SUM(E131:I131)=0,"",SUM(E131:I131))</f>
        <v/>
      </c>
      <c r="E131" s="49"/>
      <c r="F131" s="49"/>
      <c r="G131" s="49"/>
      <c r="H131" s="49"/>
      <c r="I131" s="47"/>
      <c r="J131" s="47"/>
      <c r="K131" s="47"/>
      <c r="L131" s="47"/>
      <c r="M131" s="48"/>
      <c r="N131" s="47"/>
      <c r="O131" s="41"/>
      <c r="P131" s="75"/>
      <c r="Q131" s="82"/>
    </row>
    <row r="132" ht="15" customHeight="1" spans="1:17">
      <c r="A132" s="37" t="s">
        <v>351</v>
      </c>
      <c r="B132" s="38" t="str">
        <f>CONCATENATE($C$4,"19",C$106,A132)</f>
        <v>ING19424</v>
      </c>
      <c r="C132" s="48"/>
      <c r="D132" s="46" t="str">
        <f>IF(SUM(E132:I132)=0,"",SUM(E132:I132))</f>
        <v/>
      </c>
      <c r="E132" s="49"/>
      <c r="F132" s="49"/>
      <c r="G132" s="49"/>
      <c r="H132" s="49"/>
      <c r="I132" s="47"/>
      <c r="J132" s="47"/>
      <c r="K132" s="47"/>
      <c r="L132" s="47"/>
      <c r="M132" s="48"/>
      <c r="N132" s="47"/>
      <c r="O132" s="41"/>
      <c r="P132" s="75"/>
      <c r="Q132" s="82"/>
    </row>
    <row r="133" ht="15" customHeight="1" spans="1:17">
      <c r="A133" s="37" t="s">
        <v>352</v>
      </c>
      <c r="B133" s="38" t="str">
        <f>CONCATENATE($C$4,"19",C$106,A133)</f>
        <v>ING19425</v>
      </c>
      <c r="C133" s="48"/>
      <c r="D133" s="46" t="str">
        <f>IF(SUM(E133:I133)=0,"",SUM(E133:I133))</f>
        <v/>
      </c>
      <c r="E133" s="49"/>
      <c r="F133" s="49"/>
      <c r="G133" s="49"/>
      <c r="H133" s="49"/>
      <c r="I133" s="47"/>
      <c r="J133" s="47"/>
      <c r="K133" s="47"/>
      <c r="L133" s="47"/>
      <c r="M133" s="48"/>
      <c r="N133" s="47"/>
      <c r="O133" s="41"/>
      <c r="P133" s="75"/>
      <c r="Q133" s="82"/>
    </row>
    <row r="134" customHeight="1" spans="1:17">
      <c r="A134" s="50" t="s">
        <v>353</v>
      </c>
      <c r="B134" s="51"/>
      <c r="C134" s="52">
        <f>COUNTA(C109:C133)</f>
        <v>10</v>
      </c>
      <c r="D134" s="53">
        <f t="shared" ref="D134:H134" si="20">SUM(D109:D133)</f>
        <v>24</v>
      </c>
      <c r="E134" s="53">
        <f>SUM(E109:E133)</f>
        <v>20</v>
      </c>
      <c r="F134" s="53">
        <f>SUM(F109:F133)</f>
        <v>3</v>
      </c>
      <c r="G134" s="53">
        <f>SUM(G109:G133)</f>
        <v>0</v>
      </c>
      <c r="H134" s="53">
        <f>SUM(H109:H133)</f>
        <v>1</v>
      </c>
      <c r="I134" s="53">
        <f t="shared" ref="I134:L134" si="21">COUNTIF(I109:I133,"=V")</f>
        <v>0</v>
      </c>
      <c r="J134" s="53">
        <f>COUNTIF(J109:J133,"=V")</f>
        <v>10</v>
      </c>
      <c r="K134" s="53">
        <f>COUNTIF(K109:K133,"=V")</f>
        <v>0</v>
      </c>
      <c r="L134" s="53">
        <f>COUNTIF(L109:L133,"=V")</f>
        <v>0</v>
      </c>
      <c r="M134" s="77"/>
      <c r="N134" s="53">
        <f>COUNTIF(N109:N133,"=V")</f>
        <v>0</v>
      </c>
      <c r="O134" s="53"/>
      <c r="P134" s="79" t="s">
        <v>354</v>
      </c>
      <c r="Q134" s="83">
        <f>SUMIF(Q109:Q133,"&lt;&gt;V",D109:D133)</f>
        <v>24</v>
      </c>
    </row>
    <row r="135" ht="15" customHeight="1" spans="9:9">
      <c r="I135" s="80" t="str">
        <f>IF(C134&lt;&gt;SUM(I134:L134),"Warning!! Pastikan hanya memilih salah satu jenis matakuliah atau Pastikan setiap matakuliah sudah memilih satu jenis matakuliah","")</f>
        <v/>
      </c>
    </row>
    <row r="138" customHeight="1" spans="1:5">
      <c r="A138" s="92" t="s">
        <v>295</v>
      </c>
      <c r="B138" s="93"/>
      <c r="C138" s="31">
        <v>5</v>
      </c>
      <c r="D138" s="5">
        <f>SUM(D141:D147)</f>
        <v>21</v>
      </c>
      <c r="E138" s="5">
        <v>20</v>
      </c>
    </row>
    <row r="139" customHeight="1" spans="1:17">
      <c r="A139" s="32" t="s">
        <v>296</v>
      </c>
      <c r="B139" s="32" t="s">
        <v>297</v>
      </c>
      <c r="C139" s="32" t="s">
        <v>298</v>
      </c>
      <c r="D139" s="32" t="s">
        <v>299</v>
      </c>
      <c r="E139" s="33" t="s">
        <v>300</v>
      </c>
      <c r="F139" s="34"/>
      <c r="G139" s="34"/>
      <c r="H139" s="30"/>
      <c r="I139" s="33" t="s">
        <v>301</v>
      </c>
      <c r="J139" s="34"/>
      <c r="K139" s="34"/>
      <c r="L139" s="30"/>
      <c r="M139" s="32" t="s">
        <v>302</v>
      </c>
      <c r="N139" s="32" t="s">
        <v>355</v>
      </c>
      <c r="O139" s="32" t="s">
        <v>304</v>
      </c>
      <c r="P139" s="71" t="s">
        <v>305</v>
      </c>
      <c r="Q139" s="71" t="s">
        <v>306</v>
      </c>
    </row>
    <row r="140" customHeight="1" spans="1:17">
      <c r="A140" s="35"/>
      <c r="B140" s="35"/>
      <c r="C140" s="35"/>
      <c r="D140" s="35"/>
      <c r="E140" s="36" t="s">
        <v>307</v>
      </c>
      <c r="F140" s="36" t="s">
        <v>308</v>
      </c>
      <c r="G140" s="36" t="s">
        <v>309</v>
      </c>
      <c r="H140" s="36" t="s">
        <v>310</v>
      </c>
      <c r="I140" s="36" t="s">
        <v>290</v>
      </c>
      <c r="J140" s="36" t="s">
        <v>292</v>
      </c>
      <c r="K140" s="36" t="s">
        <v>291</v>
      </c>
      <c r="L140" s="36" t="s">
        <v>293</v>
      </c>
      <c r="M140" s="35"/>
      <c r="N140" s="35"/>
      <c r="O140" s="35"/>
      <c r="P140" s="73"/>
      <c r="Q140" s="81"/>
    </row>
    <row r="141" ht="15" customHeight="1" spans="1:17">
      <c r="A141" s="240" t="s">
        <v>311</v>
      </c>
      <c r="B141" s="38" t="str">
        <f t="shared" ref="B141:B165" si="22">CONCATENATE($C$4,"19",C$138,A141)</f>
        <v>ING19501</v>
      </c>
      <c r="C141" s="61" t="s">
        <v>389</v>
      </c>
      <c r="D141" s="46">
        <f>IF(SUM(E141:H141)=0,"",SUM(E141:H141))</f>
        <v>3</v>
      </c>
      <c r="E141" s="46">
        <v>3</v>
      </c>
      <c r="F141" s="41"/>
      <c r="G141" s="41"/>
      <c r="H141" s="41"/>
      <c r="I141" s="41"/>
      <c r="J141" s="41"/>
      <c r="K141" s="41" t="s">
        <v>313</v>
      </c>
      <c r="L141" s="41"/>
      <c r="M141" s="39"/>
      <c r="N141" s="41"/>
      <c r="O141" s="41">
        <v>35</v>
      </c>
      <c r="P141" s="75" t="s">
        <v>335</v>
      </c>
      <c r="Q141" s="82"/>
    </row>
    <row r="142" ht="15" customHeight="1" spans="1:17">
      <c r="A142" s="240" t="s">
        <v>315</v>
      </c>
      <c r="B142" s="38" t="str">
        <f>CONCATENATE($C$4,"19",C$138,A142)</f>
        <v>ING19502</v>
      </c>
      <c r="C142" s="102" t="s">
        <v>390</v>
      </c>
      <c r="D142" s="46">
        <f t="shared" ref="D142:D149" si="23">IF(SUM(E142:H142)=0,"",SUM(E142:H142))</f>
        <v>3</v>
      </c>
      <c r="E142" s="103">
        <v>3</v>
      </c>
      <c r="F142" s="41"/>
      <c r="G142" s="41"/>
      <c r="H142" s="41"/>
      <c r="I142" s="41"/>
      <c r="J142" s="41"/>
      <c r="K142" s="41" t="s">
        <v>313</v>
      </c>
      <c r="L142" s="41"/>
      <c r="M142" s="39"/>
      <c r="N142" s="41"/>
      <c r="O142" s="41">
        <v>35</v>
      </c>
      <c r="P142" s="75" t="s">
        <v>335</v>
      </c>
      <c r="Q142" s="82"/>
    </row>
    <row r="143" ht="15" customHeight="1" spans="1:17">
      <c r="A143" s="37" t="s">
        <v>317</v>
      </c>
      <c r="B143" s="38" t="str">
        <f>CONCATENATE($C$4,"19",C$138,A143)</f>
        <v>ING19503</v>
      </c>
      <c r="C143" s="102" t="s">
        <v>391</v>
      </c>
      <c r="D143" s="46">
        <f>IF(SUM(E143:H143)=0,"",SUM(E143:H143))</f>
        <v>3</v>
      </c>
      <c r="E143" s="103">
        <v>3</v>
      </c>
      <c r="F143" s="41"/>
      <c r="G143" s="41"/>
      <c r="H143" s="41"/>
      <c r="I143" s="41"/>
      <c r="J143" s="41"/>
      <c r="K143" s="41" t="s">
        <v>313</v>
      </c>
      <c r="L143" s="41"/>
      <c r="M143" s="39"/>
      <c r="N143" s="41"/>
      <c r="O143" s="41">
        <v>35</v>
      </c>
      <c r="P143" s="75" t="s">
        <v>335</v>
      </c>
      <c r="Q143" s="82"/>
    </row>
    <row r="144" ht="15" customHeight="1" spans="1:17">
      <c r="A144" s="37" t="s">
        <v>319</v>
      </c>
      <c r="B144" s="38" t="str">
        <f>CONCATENATE($C$4,"19",C$138,A144)</f>
        <v>ING19504</v>
      </c>
      <c r="C144" s="58" t="s">
        <v>392</v>
      </c>
      <c r="D144" s="46">
        <f>IF(SUM(E144:H144)=0,"",SUM(E144:H144))</f>
        <v>3</v>
      </c>
      <c r="E144" s="103">
        <v>2</v>
      </c>
      <c r="F144" s="41">
        <v>1</v>
      </c>
      <c r="G144" s="41"/>
      <c r="H144" s="41"/>
      <c r="I144" s="41"/>
      <c r="J144" s="41" t="s">
        <v>313</v>
      </c>
      <c r="K144" s="41"/>
      <c r="L144" s="41"/>
      <c r="M144" s="39"/>
      <c r="N144" s="41" t="s">
        <v>313</v>
      </c>
      <c r="O144" s="41">
        <v>35</v>
      </c>
      <c r="P144" s="75" t="s">
        <v>335</v>
      </c>
      <c r="Q144" s="82"/>
    </row>
    <row r="145" ht="15" customHeight="1" spans="1:17">
      <c r="A145" s="37" t="s">
        <v>321</v>
      </c>
      <c r="B145" s="38" t="str">
        <f>CONCATENATE($C$4,"19",C$138,A145)</f>
        <v>ING19505</v>
      </c>
      <c r="C145" s="58" t="s">
        <v>365</v>
      </c>
      <c r="D145" s="46">
        <f>IF(SUM(E145:H145)=0,"",SUM(E145:H145))</f>
        <v>3</v>
      </c>
      <c r="E145" s="103">
        <v>2</v>
      </c>
      <c r="F145" s="41">
        <v>1</v>
      </c>
      <c r="G145" s="41"/>
      <c r="H145" s="41"/>
      <c r="I145" s="41"/>
      <c r="J145" s="41" t="s">
        <v>313</v>
      </c>
      <c r="K145" s="41"/>
      <c r="L145" s="41"/>
      <c r="M145" s="39"/>
      <c r="N145" s="41" t="s">
        <v>313</v>
      </c>
      <c r="O145" s="41">
        <v>35</v>
      </c>
      <c r="P145" s="75" t="s">
        <v>335</v>
      </c>
      <c r="Q145" s="82"/>
    </row>
    <row r="146" ht="15" customHeight="1" spans="1:17">
      <c r="A146" s="37" t="s">
        <v>323</v>
      </c>
      <c r="B146" s="38" t="str">
        <f>CONCATENATE($C$4,"19",C$138,A146)</f>
        <v>ING19506</v>
      </c>
      <c r="C146" s="104" t="s">
        <v>393</v>
      </c>
      <c r="D146" s="46">
        <f>IF(SUM(E146:H146)=0,"",SUM(E146:H146))</f>
        <v>3</v>
      </c>
      <c r="E146" s="103">
        <v>2</v>
      </c>
      <c r="F146" s="41">
        <v>1</v>
      </c>
      <c r="G146" s="41"/>
      <c r="H146" s="41"/>
      <c r="I146" s="41"/>
      <c r="J146" s="41" t="s">
        <v>313</v>
      </c>
      <c r="K146" s="41"/>
      <c r="L146" s="41"/>
      <c r="M146" s="39"/>
      <c r="N146" s="41" t="s">
        <v>313</v>
      </c>
      <c r="O146" s="41">
        <v>35</v>
      </c>
      <c r="P146" s="75" t="s">
        <v>335</v>
      </c>
      <c r="Q146" s="82"/>
    </row>
    <row r="147" ht="15" customHeight="1" spans="1:17">
      <c r="A147" s="37" t="s">
        <v>325</v>
      </c>
      <c r="B147" s="38" t="str">
        <f>CONCATENATE($C$4,"19",C$138,A147)</f>
        <v>ING19507</v>
      </c>
      <c r="C147" s="104" t="s">
        <v>394</v>
      </c>
      <c r="D147" s="46">
        <f>IF(SUM(E147:H147)=0,"",SUM(E147:H147))</f>
        <v>3</v>
      </c>
      <c r="E147" s="103">
        <v>2</v>
      </c>
      <c r="F147" s="41">
        <v>1</v>
      </c>
      <c r="G147" s="41"/>
      <c r="H147" s="41"/>
      <c r="I147" s="41"/>
      <c r="J147" s="41" t="s">
        <v>313</v>
      </c>
      <c r="K147" s="41"/>
      <c r="L147" s="41"/>
      <c r="M147" s="39"/>
      <c r="N147" s="41" t="s">
        <v>313</v>
      </c>
      <c r="O147" s="41">
        <v>35</v>
      </c>
      <c r="P147" s="75" t="s">
        <v>335</v>
      </c>
      <c r="Q147" s="82" t="s">
        <v>313</v>
      </c>
    </row>
    <row r="148" ht="15" customHeight="1" spans="1:17">
      <c r="A148" s="37" t="s">
        <v>327</v>
      </c>
      <c r="B148" s="38" t="str">
        <f>CONCATENATE($C$4,"19",C$138,A148)</f>
        <v>ING19508</v>
      </c>
      <c r="C148" s="104" t="s">
        <v>395</v>
      </c>
      <c r="D148" s="46">
        <f>IF(SUM(E148:H148)=0,"",SUM(E148:H148))</f>
        <v>3</v>
      </c>
      <c r="E148" s="103">
        <v>2</v>
      </c>
      <c r="F148" s="41">
        <v>1</v>
      </c>
      <c r="G148" s="41"/>
      <c r="H148" s="41"/>
      <c r="I148" s="41"/>
      <c r="J148" s="41" t="s">
        <v>313</v>
      </c>
      <c r="K148" s="41"/>
      <c r="L148" s="41"/>
      <c r="M148" s="39"/>
      <c r="N148" s="41" t="s">
        <v>313</v>
      </c>
      <c r="O148" s="41">
        <v>35</v>
      </c>
      <c r="P148" s="75" t="s">
        <v>335</v>
      </c>
      <c r="Q148" s="82" t="s">
        <v>313</v>
      </c>
    </row>
    <row r="149" ht="15" customHeight="1" spans="1:17">
      <c r="A149" s="37" t="s">
        <v>330</v>
      </c>
      <c r="B149" s="38" t="str">
        <f>CONCATENATE($C$4,"19",C$138,A149)</f>
        <v>ING19509</v>
      </c>
      <c r="C149" s="104" t="s">
        <v>396</v>
      </c>
      <c r="D149" s="46">
        <f>IF(SUM(E149:H149)=0,"",SUM(E149:H149))</f>
        <v>3</v>
      </c>
      <c r="E149" s="103">
        <v>2</v>
      </c>
      <c r="F149" s="41">
        <v>1</v>
      </c>
      <c r="G149" s="47"/>
      <c r="H149" s="47"/>
      <c r="I149" s="47"/>
      <c r="J149" s="41" t="s">
        <v>313</v>
      </c>
      <c r="K149" s="47"/>
      <c r="L149" s="47"/>
      <c r="M149" s="45"/>
      <c r="N149" s="47" t="s">
        <v>313</v>
      </c>
      <c r="O149" s="41">
        <v>35</v>
      </c>
      <c r="P149" s="75" t="s">
        <v>335</v>
      </c>
      <c r="Q149" s="82"/>
    </row>
    <row r="150" ht="15" customHeight="1" spans="1:17">
      <c r="A150" s="37" t="s">
        <v>333</v>
      </c>
      <c r="B150" s="38" t="str">
        <f>CONCATENATE($C$4,"19",C$138,A150)</f>
        <v>ING19510</v>
      </c>
      <c r="C150" s="105" t="s">
        <v>397</v>
      </c>
      <c r="D150" s="46">
        <f t="shared" ref="D150:D165" si="24">IF(SUM(E150:I150)=0,"",SUM(E150:I150))</f>
        <v>3</v>
      </c>
      <c r="E150" s="103">
        <v>2</v>
      </c>
      <c r="F150" s="41">
        <v>1</v>
      </c>
      <c r="G150" s="47"/>
      <c r="H150" s="47"/>
      <c r="I150" s="47"/>
      <c r="J150" s="41" t="s">
        <v>313</v>
      </c>
      <c r="K150" s="47"/>
      <c r="L150" s="47"/>
      <c r="M150" s="45"/>
      <c r="N150" s="47" t="s">
        <v>313</v>
      </c>
      <c r="O150" s="41">
        <v>35</v>
      </c>
      <c r="P150" s="75" t="s">
        <v>335</v>
      </c>
      <c r="Q150" s="82" t="s">
        <v>313</v>
      </c>
    </row>
    <row r="151" ht="15" customHeight="1" spans="1:17">
      <c r="A151" s="37" t="s">
        <v>336</v>
      </c>
      <c r="B151" s="38" t="str">
        <f>CONCATENATE($C$4,"19",C$138,A151)</f>
        <v>ING19511</v>
      </c>
      <c r="C151" s="105" t="s">
        <v>398</v>
      </c>
      <c r="D151" s="46">
        <f>IF(SUM(E151:I151)=0,"",SUM(E151:I151))</f>
        <v>3</v>
      </c>
      <c r="E151" s="103">
        <v>2</v>
      </c>
      <c r="F151" s="41">
        <v>1</v>
      </c>
      <c r="G151" s="47"/>
      <c r="H151" s="47"/>
      <c r="I151" s="47"/>
      <c r="J151" s="41" t="s">
        <v>313</v>
      </c>
      <c r="K151" s="47"/>
      <c r="L151" s="47"/>
      <c r="M151" s="45"/>
      <c r="N151" s="47" t="s">
        <v>313</v>
      </c>
      <c r="O151" s="41">
        <v>35</v>
      </c>
      <c r="P151" s="75" t="s">
        <v>335</v>
      </c>
      <c r="Q151" s="82" t="s">
        <v>313</v>
      </c>
    </row>
    <row r="152" ht="15" customHeight="1" spans="1:17">
      <c r="A152" s="37" t="s">
        <v>338</v>
      </c>
      <c r="B152" s="38" t="str">
        <f>CONCATENATE($C$4,"19",C$138,A152)</f>
        <v>ING19512</v>
      </c>
      <c r="C152" s="106" t="s">
        <v>399</v>
      </c>
      <c r="D152" s="46">
        <v>3</v>
      </c>
      <c r="E152" s="46">
        <v>2</v>
      </c>
      <c r="F152" s="47">
        <v>1</v>
      </c>
      <c r="G152" s="47"/>
      <c r="H152" s="47"/>
      <c r="I152" s="47"/>
      <c r="J152" s="41" t="s">
        <v>313</v>
      </c>
      <c r="K152" s="47"/>
      <c r="L152" s="47"/>
      <c r="M152" s="45"/>
      <c r="N152" s="47"/>
      <c r="O152" s="41">
        <v>35</v>
      </c>
      <c r="P152" s="75" t="s">
        <v>335</v>
      </c>
      <c r="Q152" s="82" t="s">
        <v>313</v>
      </c>
    </row>
    <row r="153" ht="15" customHeight="1" spans="1:17">
      <c r="A153" s="37" t="s">
        <v>340</v>
      </c>
      <c r="B153" s="38" t="str">
        <f>CONCATENATE($C$4,"19",C$138,A153)</f>
        <v>ING19513</v>
      </c>
      <c r="C153" s="105" t="s">
        <v>400</v>
      </c>
      <c r="D153" s="46">
        <f>IF(SUM(E153:I153)=0,"",SUM(E153:I153))</f>
        <v>2</v>
      </c>
      <c r="E153" s="89">
        <v>2</v>
      </c>
      <c r="F153" s="47"/>
      <c r="G153" s="47"/>
      <c r="H153" s="47"/>
      <c r="I153" s="47"/>
      <c r="J153" s="41" t="s">
        <v>313</v>
      </c>
      <c r="K153" s="47"/>
      <c r="L153" s="47"/>
      <c r="M153" s="45"/>
      <c r="N153" s="47"/>
      <c r="O153" s="41">
        <v>35</v>
      </c>
      <c r="P153" s="75" t="s">
        <v>335</v>
      </c>
      <c r="Q153" s="82" t="s">
        <v>313</v>
      </c>
    </row>
    <row r="154" ht="15" customHeight="1" spans="1:17">
      <c r="A154" s="37" t="s">
        <v>341</v>
      </c>
      <c r="B154" s="38" t="str">
        <f>CONCATENATE($C$4,"19",C$138,A154)</f>
        <v>ING19514</v>
      </c>
      <c r="C154" s="107" t="s">
        <v>401</v>
      </c>
      <c r="D154" s="46">
        <f>IF(SUM(E154:I154)=0,"",SUM(E154:I154))</f>
        <v>2</v>
      </c>
      <c r="E154" s="90">
        <v>2</v>
      </c>
      <c r="F154" s="47"/>
      <c r="G154" s="47"/>
      <c r="H154" s="47"/>
      <c r="I154" s="47"/>
      <c r="J154" s="41" t="s">
        <v>313</v>
      </c>
      <c r="K154" s="47"/>
      <c r="L154" s="47"/>
      <c r="M154" s="45"/>
      <c r="N154" s="47"/>
      <c r="O154" s="41">
        <v>35</v>
      </c>
      <c r="P154" s="75" t="s">
        <v>335</v>
      </c>
      <c r="Q154" s="82" t="s">
        <v>313</v>
      </c>
    </row>
    <row r="155" ht="15" customHeight="1" spans="1:17">
      <c r="A155" s="37" t="s">
        <v>342</v>
      </c>
      <c r="B155" s="38" t="str">
        <f>CONCATENATE($C$4,"19",C$138,A155)</f>
        <v>ING19515</v>
      </c>
      <c r="C155" s="108" t="s">
        <v>402</v>
      </c>
      <c r="D155" s="46">
        <f>IF(SUM(E155:I155)=0,"",SUM(E155:I155))</f>
        <v>2</v>
      </c>
      <c r="E155" s="90">
        <v>2</v>
      </c>
      <c r="F155" s="47"/>
      <c r="G155" s="47"/>
      <c r="H155" s="47"/>
      <c r="I155" s="47"/>
      <c r="J155" s="41" t="s">
        <v>313</v>
      </c>
      <c r="K155" s="47"/>
      <c r="L155" s="47"/>
      <c r="M155" s="45"/>
      <c r="N155" s="47"/>
      <c r="O155" s="41">
        <v>35</v>
      </c>
      <c r="P155" s="75" t="s">
        <v>335</v>
      </c>
      <c r="Q155" s="82" t="s">
        <v>313</v>
      </c>
    </row>
    <row r="156" ht="15" customHeight="1" spans="1:17">
      <c r="A156" s="37" t="s">
        <v>343</v>
      </c>
      <c r="B156" s="38" t="str">
        <f>CONCATENATE($C$4,"19",C$138,A156)</f>
        <v>ING19516</v>
      </c>
      <c r="C156" s="108" t="s">
        <v>403</v>
      </c>
      <c r="D156" s="46">
        <f>IF(SUM(E156:I156)=0,"",SUM(E156:I156))</f>
        <v>2</v>
      </c>
      <c r="E156" s="90">
        <v>2</v>
      </c>
      <c r="F156" s="47"/>
      <c r="G156" s="47"/>
      <c r="H156" s="47"/>
      <c r="I156" s="47"/>
      <c r="J156" s="41" t="s">
        <v>313</v>
      </c>
      <c r="K156" s="47"/>
      <c r="L156" s="47"/>
      <c r="M156" s="45"/>
      <c r="N156" s="47"/>
      <c r="O156" s="41">
        <v>35</v>
      </c>
      <c r="P156" s="75" t="s">
        <v>335</v>
      </c>
      <c r="Q156" s="82" t="s">
        <v>313</v>
      </c>
    </row>
    <row r="157" ht="15" customHeight="1" spans="1:17">
      <c r="A157" s="37" t="s">
        <v>344</v>
      </c>
      <c r="B157" s="38" t="str">
        <f>CONCATENATE($C$4,"19",C$138,A157)</f>
        <v>ING19517</v>
      </c>
      <c r="C157" s="108" t="s">
        <v>404</v>
      </c>
      <c r="D157" s="46">
        <f>IF(SUM(E157:I157)=0,"",SUM(E157:I157))</f>
        <v>2</v>
      </c>
      <c r="E157" s="90">
        <v>2</v>
      </c>
      <c r="F157" s="47"/>
      <c r="G157" s="47"/>
      <c r="H157" s="47"/>
      <c r="I157" s="47"/>
      <c r="J157" s="41" t="s">
        <v>313</v>
      </c>
      <c r="K157" s="47"/>
      <c r="L157" s="47"/>
      <c r="M157" s="45"/>
      <c r="N157" s="47"/>
      <c r="O157" s="41">
        <v>35</v>
      </c>
      <c r="P157" s="75" t="s">
        <v>335</v>
      </c>
      <c r="Q157" s="82" t="s">
        <v>313</v>
      </c>
    </row>
    <row r="158" ht="15" customHeight="1" spans="1:17">
      <c r="A158" s="37" t="s">
        <v>345</v>
      </c>
      <c r="B158" s="38" t="str">
        <f>CONCATENATE($C$4,"19",C$138,A158)</f>
        <v>ING19518</v>
      </c>
      <c r="C158" s="108" t="s">
        <v>405</v>
      </c>
      <c r="D158" s="46">
        <f>IF(SUM(E158:I158)=0,"",SUM(E158:I158))</f>
        <v>2</v>
      </c>
      <c r="E158" s="90">
        <v>2</v>
      </c>
      <c r="F158" s="47"/>
      <c r="G158" s="47"/>
      <c r="H158" s="47"/>
      <c r="I158" s="47"/>
      <c r="J158" s="41" t="s">
        <v>313</v>
      </c>
      <c r="K158" s="47"/>
      <c r="L158" s="47"/>
      <c r="M158" s="45"/>
      <c r="N158" s="47"/>
      <c r="O158" s="41">
        <v>35</v>
      </c>
      <c r="P158" s="75" t="s">
        <v>335</v>
      </c>
      <c r="Q158" s="82" t="s">
        <v>313</v>
      </c>
    </row>
    <row r="159" ht="15" customHeight="1" spans="1:17">
      <c r="A159" s="37" t="s">
        <v>346</v>
      </c>
      <c r="B159" s="38" t="str">
        <f>CONCATENATE($C$4,"19",C$138,A159)</f>
        <v>ING19519</v>
      </c>
      <c r="C159" s="48"/>
      <c r="D159" s="46" t="str">
        <f>IF(SUM(E159:I159)=0,"",SUM(E159:I159))</f>
        <v/>
      </c>
      <c r="E159" s="49"/>
      <c r="F159" s="49"/>
      <c r="G159" s="49"/>
      <c r="H159" s="49"/>
      <c r="I159" s="47"/>
      <c r="J159" s="47"/>
      <c r="K159" s="47"/>
      <c r="L159" s="47"/>
      <c r="M159" s="48"/>
      <c r="N159" s="47"/>
      <c r="O159" s="41"/>
      <c r="P159" s="75"/>
      <c r="Q159" s="82"/>
    </row>
    <row r="160" ht="15" customHeight="1" spans="1:17">
      <c r="A160" s="37" t="s">
        <v>347</v>
      </c>
      <c r="B160" s="38" t="str">
        <f>CONCATENATE($C$4,"19",C$138,A160)</f>
        <v>ING19520</v>
      </c>
      <c r="C160" s="48"/>
      <c r="D160" s="46" t="str">
        <f>IF(SUM(E160:I160)=0,"",SUM(E160:I160))</f>
        <v/>
      </c>
      <c r="E160" s="49"/>
      <c r="F160" s="49"/>
      <c r="G160" s="49"/>
      <c r="H160" s="49"/>
      <c r="I160" s="47"/>
      <c r="J160" s="47"/>
      <c r="K160" s="47"/>
      <c r="L160" s="47"/>
      <c r="M160" s="48"/>
      <c r="N160" s="47"/>
      <c r="O160" s="41"/>
      <c r="P160" s="75"/>
      <c r="Q160" s="82"/>
    </row>
    <row r="161" ht="15" customHeight="1" spans="1:17">
      <c r="A161" s="37" t="s">
        <v>348</v>
      </c>
      <c r="B161" s="38" t="str">
        <f>CONCATENATE($C$4,"19",C$138,A161)</f>
        <v>ING19521</v>
      </c>
      <c r="C161" s="48"/>
      <c r="D161" s="46" t="str">
        <f>IF(SUM(E161:I161)=0,"",SUM(E161:I161))</f>
        <v/>
      </c>
      <c r="E161" s="49"/>
      <c r="F161" s="49"/>
      <c r="G161" s="49"/>
      <c r="H161" s="49"/>
      <c r="I161" s="47"/>
      <c r="J161" s="47"/>
      <c r="K161" s="47"/>
      <c r="L161" s="47"/>
      <c r="M161" s="48"/>
      <c r="N161" s="47"/>
      <c r="O161" s="41"/>
      <c r="P161" s="75"/>
      <c r="Q161" s="82"/>
    </row>
    <row r="162" ht="15" customHeight="1" spans="1:17">
      <c r="A162" s="37" t="s">
        <v>349</v>
      </c>
      <c r="B162" s="38" t="str">
        <f>CONCATENATE($C$4,"19",C$138,A162)</f>
        <v>ING19522</v>
      </c>
      <c r="C162" s="48"/>
      <c r="D162" s="46" t="str">
        <f>IF(SUM(E162:I162)=0,"",SUM(E162:I162))</f>
        <v/>
      </c>
      <c r="E162" s="49"/>
      <c r="F162" s="49"/>
      <c r="G162" s="49"/>
      <c r="H162" s="49"/>
      <c r="I162" s="47"/>
      <c r="J162" s="47"/>
      <c r="K162" s="47"/>
      <c r="L162" s="47"/>
      <c r="M162" s="48"/>
      <c r="N162" s="47"/>
      <c r="O162" s="41"/>
      <c r="P162" s="75"/>
      <c r="Q162" s="82"/>
    </row>
    <row r="163" ht="15" customHeight="1" spans="1:17">
      <c r="A163" s="37" t="s">
        <v>350</v>
      </c>
      <c r="B163" s="38" t="str">
        <f>CONCATENATE($C$4,"19",C$138,A163)</f>
        <v>ING19523</v>
      </c>
      <c r="C163" s="48"/>
      <c r="D163" s="46" t="str">
        <f>IF(SUM(E163:I163)=0,"",SUM(E163:I163))</f>
        <v/>
      </c>
      <c r="E163" s="49"/>
      <c r="F163" s="49"/>
      <c r="G163" s="49"/>
      <c r="H163" s="49"/>
      <c r="I163" s="47"/>
      <c r="J163" s="47"/>
      <c r="K163" s="47"/>
      <c r="L163" s="47"/>
      <c r="M163" s="48"/>
      <c r="N163" s="47"/>
      <c r="O163" s="41"/>
      <c r="P163" s="75"/>
      <c r="Q163" s="82"/>
    </row>
    <row r="164" ht="15" customHeight="1" spans="1:17">
      <c r="A164" s="37" t="s">
        <v>351</v>
      </c>
      <c r="B164" s="38" t="str">
        <f>CONCATENATE($C$4,"19",C$138,A164)</f>
        <v>ING19524</v>
      </c>
      <c r="C164" s="48"/>
      <c r="D164" s="46" t="str">
        <f>IF(SUM(E164:I164)=0,"",SUM(E164:I164))</f>
        <v/>
      </c>
      <c r="E164" s="49"/>
      <c r="F164" s="49"/>
      <c r="G164" s="49"/>
      <c r="H164" s="49"/>
      <c r="I164" s="47"/>
      <c r="J164" s="47"/>
      <c r="K164" s="47"/>
      <c r="L164" s="47"/>
      <c r="M164" s="48"/>
      <c r="N164" s="47"/>
      <c r="O164" s="41"/>
      <c r="P164" s="75"/>
      <c r="Q164" s="82"/>
    </row>
    <row r="165" ht="15" customHeight="1" spans="1:17">
      <c r="A165" s="37" t="s">
        <v>352</v>
      </c>
      <c r="B165" s="38" t="str">
        <f>CONCATENATE($C$4,"19",C$138,A165)</f>
        <v>ING19525</v>
      </c>
      <c r="C165" s="48"/>
      <c r="D165" s="46" t="str">
        <f>IF(SUM(E165:I165)=0,"",SUM(E165:I165))</f>
        <v/>
      </c>
      <c r="E165" s="49"/>
      <c r="F165" s="49"/>
      <c r="G165" s="49"/>
      <c r="H165" s="49"/>
      <c r="I165" s="47"/>
      <c r="J165" s="47"/>
      <c r="K165" s="47"/>
      <c r="L165" s="47"/>
      <c r="M165" s="48"/>
      <c r="N165" s="47"/>
      <c r="O165" s="41"/>
      <c r="P165" s="75"/>
      <c r="Q165" s="82"/>
    </row>
    <row r="166" customHeight="1" spans="1:17">
      <c r="A166" s="50" t="s">
        <v>353</v>
      </c>
      <c r="B166" s="51"/>
      <c r="C166" s="52">
        <f>COUNTA(C141:C165)</f>
        <v>18</v>
      </c>
      <c r="D166" s="53">
        <f t="shared" ref="D166:H166" si="25">SUM(D141:D165)</f>
        <v>48</v>
      </c>
      <c r="E166" s="53">
        <f>SUM(E141:E165)</f>
        <v>39</v>
      </c>
      <c r="F166" s="53">
        <f>SUM(F141:F165)</f>
        <v>9</v>
      </c>
      <c r="G166" s="53">
        <f>SUM(G141:G165)</f>
        <v>0</v>
      </c>
      <c r="H166" s="53">
        <f>SUM(H141:H165)</f>
        <v>0</v>
      </c>
      <c r="I166" s="53">
        <f t="shared" ref="I166:L166" si="26">COUNTIF(I141:I165,"=V")</f>
        <v>0</v>
      </c>
      <c r="J166" s="53">
        <f>COUNTIF(J141:J165,"=V")</f>
        <v>15</v>
      </c>
      <c r="K166" s="53">
        <f>COUNTIF(K141:K165,"=V")</f>
        <v>3</v>
      </c>
      <c r="L166" s="53">
        <f>COUNTIF(L141:L165,"=V")</f>
        <v>0</v>
      </c>
      <c r="M166" s="77"/>
      <c r="N166" s="53">
        <f>COUNTIF(N141:N165,"=V")</f>
        <v>8</v>
      </c>
      <c r="O166" s="53"/>
      <c r="P166" s="79" t="s">
        <v>354</v>
      </c>
      <c r="Q166" s="83">
        <f>SUMIF(Q141:Q165,"&lt;&gt;V",D141:D165)</f>
        <v>21</v>
      </c>
    </row>
    <row r="167" ht="15" customHeight="1" spans="4:9">
      <c r="D167" s="84"/>
      <c r="I167" s="80" t="str">
        <f>IF(C166&lt;&gt;SUM(I166:L166),"Warning!! Pastikan hanya memilih salah satu jenis matakuliah atau Pastikan setiap matakuliah sudah memilih satu jenis matakuliah","")</f>
        <v/>
      </c>
    </row>
    <row r="168" customHeight="1" spans="4:4">
      <c r="D168" s="84"/>
    </row>
    <row r="169" customHeight="1" spans="4:4">
      <c r="D169" s="84"/>
    </row>
    <row r="170" customHeight="1" spans="1:4">
      <c r="A170" s="29" t="s">
        <v>295</v>
      </c>
      <c r="B170" s="30"/>
      <c r="C170" s="31">
        <v>6</v>
      </c>
      <c r="D170" s="5">
        <f>SUM(D173:D178)</f>
        <v>14</v>
      </c>
    </row>
    <row r="171" customHeight="1" spans="1:17">
      <c r="A171" s="32" t="s">
        <v>296</v>
      </c>
      <c r="B171" s="32" t="s">
        <v>297</v>
      </c>
      <c r="C171" s="32" t="s">
        <v>298</v>
      </c>
      <c r="D171" s="87" t="s">
        <v>299</v>
      </c>
      <c r="E171" s="33" t="s">
        <v>300</v>
      </c>
      <c r="F171" s="34"/>
      <c r="G171" s="34"/>
      <c r="H171" s="30"/>
      <c r="I171" s="33" t="s">
        <v>301</v>
      </c>
      <c r="J171" s="34"/>
      <c r="K171" s="34"/>
      <c r="L171" s="30"/>
      <c r="M171" s="32" t="s">
        <v>302</v>
      </c>
      <c r="N171" s="32" t="s">
        <v>355</v>
      </c>
      <c r="O171" s="32" t="s">
        <v>304</v>
      </c>
      <c r="P171" s="71" t="s">
        <v>305</v>
      </c>
      <c r="Q171" s="71" t="s">
        <v>306</v>
      </c>
    </row>
    <row r="172" customHeight="1" spans="1:17">
      <c r="A172" s="35"/>
      <c r="B172" s="35"/>
      <c r="C172" s="35"/>
      <c r="D172" s="88"/>
      <c r="E172" s="36" t="s">
        <v>307</v>
      </c>
      <c r="F172" s="36" t="s">
        <v>308</v>
      </c>
      <c r="G172" s="36" t="s">
        <v>309</v>
      </c>
      <c r="H172" s="36" t="s">
        <v>310</v>
      </c>
      <c r="I172" s="36" t="s">
        <v>290</v>
      </c>
      <c r="J172" s="36" t="s">
        <v>292</v>
      </c>
      <c r="K172" s="36" t="s">
        <v>291</v>
      </c>
      <c r="L172" s="36" t="s">
        <v>293</v>
      </c>
      <c r="M172" s="35"/>
      <c r="N172" s="35"/>
      <c r="O172" s="35"/>
      <c r="P172" s="73"/>
      <c r="Q172" s="81"/>
    </row>
    <row r="173" ht="15" customHeight="1" spans="1:17">
      <c r="A173" s="240" t="s">
        <v>311</v>
      </c>
      <c r="B173" s="38" t="str">
        <f t="shared" ref="B173:B197" si="27">CONCATENATE($C$4,"19",C$170,A173)</f>
        <v>ING19601</v>
      </c>
      <c r="C173" s="45" t="s">
        <v>406</v>
      </c>
      <c r="D173" s="46">
        <f>IF(SUM(F173:H173)=0,"",SUM(F173:H173))</f>
        <v>14</v>
      </c>
      <c r="E173" s="41">
        <v>14</v>
      </c>
      <c r="F173" s="41"/>
      <c r="G173" s="41">
        <v>14</v>
      </c>
      <c r="H173" s="41"/>
      <c r="I173" s="41"/>
      <c r="J173" s="41"/>
      <c r="K173" s="41" t="s">
        <v>313</v>
      </c>
      <c r="L173" s="41"/>
      <c r="M173" s="39"/>
      <c r="N173" s="41"/>
      <c r="O173" s="41"/>
      <c r="P173" s="75" t="s">
        <v>335</v>
      </c>
      <c r="Q173" s="82"/>
    </row>
    <row r="174" ht="15" customHeight="1" spans="1:17">
      <c r="A174" s="240" t="s">
        <v>315</v>
      </c>
      <c r="B174" s="38" t="str">
        <f>CONCATENATE($C$4,"19",C$170,A174)</f>
        <v>ING19602</v>
      </c>
      <c r="C174" s="109"/>
      <c r="D174" s="46"/>
      <c r="E174" s="41"/>
      <c r="F174" s="41"/>
      <c r="G174" s="41"/>
      <c r="H174" s="41"/>
      <c r="I174" s="41"/>
      <c r="J174" s="41"/>
      <c r="K174" s="41"/>
      <c r="L174" s="41"/>
      <c r="M174" s="39"/>
      <c r="N174" s="41"/>
      <c r="O174" s="41"/>
      <c r="P174" s="75"/>
      <c r="Q174" s="82"/>
    </row>
    <row r="175" ht="15" customHeight="1" spans="1:17">
      <c r="A175" s="37" t="s">
        <v>317</v>
      </c>
      <c r="B175" s="38" t="str">
        <f>CONCATENATE($C$4,"19",C$170,A175)</f>
        <v>ING19603</v>
      </c>
      <c r="C175" s="45"/>
      <c r="D175" s="46"/>
      <c r="E175" s="41"/>
      <c r="F175" s="41"/>
      <c r="G175" s="41"/>
      <c r="H175" s="41"/>
      <c r="I175" s="41"/>
      <c r="J175" s="41"/>
      <c r="K175" s="41"/>
      <c r="L175" s="41"/>
      <c r="M175" s="39"/>
      <c r="N175" s="41"/>
      <c r="O175" s="41"/>
      <c r="P175" s="75"/>
      <c r="Q175" s="82"/>
    </row>
    <row r="176" ht="15" customHeight="1" spans="1:17">
      <c r="A176" s="37" t="s">
        <v>319</v>
      </c>
      <c r="B176" s="38" t="str">
        <f>CONCATENATE($C$4,"19",C$170,A176)</f>
        <v>ING19604</v>
      </c>
      <c r="C176" s="45"/>
      <c r="D176" s="46"/>
      <c r="E176" s="41"/>
      <c r="F176" s="41"/>
      <c r="G176" s="41"/>
      <c r="H176" s="41"/>
      <c r="I176" s="41"/>
      <c r="J176" s="41"/>
      <c r="K176" s="41"/>
      <c r="L176" s="41"/>
      <c r="M176" s="39"/>
      <c r="N176" s="41"/>
      <c r="O176" s="41"/>
      <c r="P176" s="75"/>
      <c r="Q176" s="82"/>
    </row>
    <row r="177" ht="15" customHeight="1" spans="1:17">
      <c r="A177" s="37" t="s">
        <v>321</v>
      </c>
      <c r="B177" s="38" t="str">
        <f>CONCATENATE($C$4,"19",C$170,A177)</f>
        <v>ING19605</v>
      </c>
      <c r="C177" s="45"/>
      <c r="D177" s="46"/>
      <c r="E177" s="41"/>
      <c r="F177" s="41"/>
      <c r="G177" s="41"/>
      <c r="H177" s="41"/>
      <c r="I177" s="41"/>
      <c r="J177" s="41"/>
      <c r="K177" s="41"/>
      <c r="L177" s="41"/>
      <c r="M177" s="39"/>
      <c r="N177" s="41"/>
      <c r="O177" s="41"/>
      <c r="P177" s="75"/>
      <c r="Q177" s="82"/>
    </row>
    <row r="178" ht="15" customHeight="1" spans="1:17">
      <c r="A178" s="37" t="s">
        <v>323</v>
      </c>
      <c r="B178" s="38" t="str">
        <f>CONCATENATE($C$4,"19",C$170,A178)</f>
        <v>ING19606</v>
      </c>
      <c r="C178" s="45"/>
      <c r="D178" s="46"/>
      <c r="E178" s="41"/>
      <c r="F178" s="41"/>
      <c r="G178" s="41"/>
      <c r="H178" s="41"/>
      <c r="I178" s="41"/>
      <c r="J178" s="41"/>
      <c r="K178" s="41"/>
      <c r="L178" s="41"/>
      <c r="M178" s="39"/>
      <c r="N178" s="41"/>
      <c r="O178" s="41"/>
      <c r="P178" s="75"/>
      <c r="Q178" s="82"/>
    </row>
    <row r="179" ht="15" customHeight="1" spans="1:17">
      <c r="A179" s="37" t="s">
        <v>325</v>
      </c>
      <c r="B179" s="38" t="str">
        <f>CONCATENATE($C$4,"19",C$170,A179)</f>
        <v>ING19607</v>
      </c>
      <c r="C179" s="45"/>
      <c r="D179" s="46"/>
      <c r="E179" s="47"/>
      <c r="F179" s="47"/>
      <c r="G179" s="47"/>
      <c r="H179" s="47"/>
      <c r="I179" s="47"/>
      <c r="J179" s="47"/>
      <c r="K179" s="47"/>
      <c r="L179" s="47"/>
      <c r="M179" s="45"/>
      <c r="N179" s="47"/>
      <c r="O179" s="41"/>
      <c r="P179" s="75"/>
      <c r="Q179" s="82"/>
    </row>
    <row r="180" ht="15" customHeight="1" spans="1:17">
      <c r="A180" s="37" t="s">
        <v>327</v>
      </c>
      <c r="B180" s="38" t="str">
        <f>CONCATENATE($C$4,"19",C$170,A180)</f>
        <v>ING19608</v>
      </c>
      <c r="C180" s="109"/>
      <c r="D180" s="46"/>
      <c r="E180" s="47"/>
      <c r="F180" s="47"/>
      <c r="G180" s="47"/>
      <c r="H180" s="47"/>
      <c r="I180" s="47"/>
      <c r="J180" s="47"/>
      <c r="K180" s="47"/>
      <c r="L180" s="47"/>
      <c r="M180" s="45"/>
      <c r="N180" s="47"/>
      <c r="O180" s="41"/>
      <c r="P180" s="75"/>
      <c r="Q180" s="82"/>
    </row>
    <row r="181" ht="15" customHeight="1" spans="1:17">
      <c r="A181" s="37" t="s">
        <v>330</v>
      </c>
      <c r="B181" s="38" t="str">
        <f>CONCATENATE($C$4,"19",C$170,A181)</f>
        <v>ING19609</v>
      </c>
      <c r="C181" s="45"/>
      <c r="D181" s="46"/>
      <c r="E181" s="47"/>
      <c r="F181" s="47"/>
      <c r="G181" s="47"/>
      <c r="H181" s="47"/>
      <c r="I181" s="47"/>
      <c r="J181" s="47"/>
      <c r="K181" s="47"/>
      <c r="L181" s="47"/>
      <c r="M181" s="45"/>
      <c r="N181" s="47"/>
      <c r="O181" s="41"/>
      <c r="P181" s="75"/>
      <c r="Q181" s="82"/>
    </row>
    <row r="182" ht="15" customHeight="1" spans="1:17">
      <c r="A182" s="37" t="s">
        <v>333</v>
      </c>
      <c r="B182" s="38" t="str">
        <f>CONCATENATE($C$4,"19",C$170,A182)</f>
        <v>ING19610</v>
      </c>
      <c r="C182" s="45"/>
      <c r="D182" s="46"/>
      <c r="E182" s="41"/>
      <c r="F182" s="41"/>
      <c r="G182" s="41"/>
      <c r="H182" s="41"/>
      <c r="I182" s="41"/>
      <c r="J182" s="41"/>
      <c r="K182" s="41"/>
      <c r="L182" s="41"/>
      <c r="M182" s="45"/>
      <c r="N182" s="41"/>
      <c r="O182" s="41"/>
      <c r="P182" s="75"/>
      <c r="Q182" s="82"/>
    </row>
    <row r="183" ht="15" customHeight="1" spans="1:17">
      <c r="A183" s="37" t="s">
        <v>336</v>
      </c>
      <c r="B183" s="38" t="str">
        <f>CONCATENATE($C$4,"19",C$170,A183)</f>
        <v>ING19611</v>
      </c>
      <c r="C183" s="45"/>
      <c r="D183" s="46"/>
      <c r="E183" s="47"/>
      <c r="F183" s="47"/>
      <c r="G183" s="47"/>
      <c r="H183" s="47"/>
      <c r="I183" s="47"/>
      <c r="J183" s="47"/>
      <c r="K183" s="47"/>
      <c r="L183" s="47"/>
      <c r="M183" s="45"/>
      <c r="N183" s="47"/>
      <c r="O183" s="41"/>
      <c r="P183" s="75"/>
      <c r="Q183" s="82"/>
    </row>
    <row r="184" ht="15" customHeight="1" spans="1:17">
      <c r="A184" s="37" t="s">
        <v>338</v>
      </c>
      <c r="B184" s="38" t="str">
        <f>CONCATENATE($C$4,"19",C$170,A184)</f>
        <v>ING19612</v>
      </c>
      <c r="C184" s="45"/>
      <c r="D184" s="46"/>
      <c r="E184" s="47"/>
      <c r="F184" s="47"/>
      <c r="G184" s="47"/>
      <c r="H184" s="47"/>
      <c r="I184" s="47"/>
      <c r="J184" s="47"/>
      <c r="K184" s="47"/>
      <c r="L184" s="47"/>
      <c r="M184" s="45"/>
      <c r="N184" s="47"/>
      <c r="O184" s="41"/>
      <c r="P184" s="75"/>
      <c r="Q184" s="82"/>
    </row>
    <row r="185" ht="15" customHeight="1" spans="1:17">
      <c r="A185" s="37" t="s">
        <v>340</v>
      </c>
      <c r="B185" s="38" t="str">
        <f>CONCATENATE($C$4,"19",C$170,A185)</f>
        <v>ING19613</v>
      </c>
      <c r="C185" s="45"/>
      <c r="D185" s="46"/>
      <c r="E185" s="47"/>
      <c r="F185" s="47"/>
      <c r="G185" s="47"/>
      <c r="H185" s="47"/>
      <c r="I185" s="47"/>
      <c r="J185" s="47"/>
      <c r="K185" s="47"/>
      <c r="L185" s="47"/>
      <c r="M185" s="45"/>
      <c r="N185" s="47"/>
      <c r="O185" s="41"/>
      <c r="P185" s="75"/>
      <c r="Q185" s="82"/>
    </row>
    <row r="186" ht="15" customHeight="1" spans="1:17">
      <c r="A186" s="37" t="s">
        <v>341</v>
      </c>
      <c r="B186" s="38" t="str">
        <f>CONCATENATE($C$4,"19",C$170,A186)</f>
        <v>ING19614</v>
      </c>
      <c r="C186" s="45"/>
      <c r="D186" s="46"/>
      <c r="E186" s="41"/>
      <c r="F186" s="47"/>
      <c r="G186" s="47"/>
      <c r="H186" s="47"/>
      <c r="I186" s="47"/>
      <c r="J186" s="47"/>
      <c r="K186" s="47"/>
      <c r="L186" s="47"/>
      <c r="M186" s="45"/>
      <c r="N186" s="47"/>
      <c r="O186" s="41"/>
      <c r="P186" s="75"/>
      <c r="Q186" s="82"/>
    </row>
    <row r="187" ht="15" customHeight="1" spans="1:17">
      <c r="A187" s="37" t="s">
        <v>342</v>
      </c>
      <c r="B187" s="38" t="str">
        <f>CONCATENATE($C$4,"19",C$170,A187)</f>
        <v>ING19615</v>
      </c>
      <c r="C187" s="45"/>
      <c r="D187" s="46"/>
      <c r="E187" s="41"/>
      <c r="F187" s="47"/>
      <c r="G187" s="47"/>
      <c r="H187" s="47"/>
      <c r="I187" s="47"/>
      <c r="J187" s="47"/>
      <c r="K187" s="47"/>
      <c r="L187" s="47"/>
      <c r="M187" s="45"/>
      <c r="N187" s="47"/>
      <c r="O187" s="41"/>
      <c r="P187" s="75"/>
      <c r="Q187" s="82"/>
    </row>
    <row r="188" ht="15" customHeight="1" spans="1:17">
      <c r="A188" s="37" t="s">
        <v>343</v>
      </c>
      <c r="B188" s="38" t="str">
        <f>CONCATENATE($C$4,"19",C$170,A188)</f>
        <v>ING19616</v>
      </c>
      <c r="C188" s="45"/>
      <c r="D188" s="46"/>
      <c r="E188" s="41"/>
      <c r="F188" s="47"/>
      <c r="G188" s="47"/>
      <c r="H188" s="47"/>
      <c r="I188" s="47"/>
      <c r="J188" s="47"/>
      <c r="K188" s="47"/>
      <c r="L188" s="47"/>
      <c r="M188" s="45"/>
      <c r="N188" s="47"/>
      <c r="O188" s="41"/>
      <c r="P188" s="75"/>
      <c r="Q188" s="82"/>
    </row>
    <row r="189" ht="15" customHeight="1" spans="1:17">
      <c r="A189" s="37" t="s">
        <v>344</v>
      </c>
      <c r="B189" s="38" t="str">
        <f>CONCATENATE($C$4,"19",C$170,A189)</f>
        <v>ING19617</v>
      </c>
      <c r="C189" s="45"/>
      <c r="D189" s="46"/>
      <c r="E189" s="41"/>
      <c r="F189" s="47"/>
      <c r="G189" s="47"/>
      <c r="H189" s="47"/>
      <c r="I189" s="47"/>
      <c r="J189" s="47"/>
      <c r="K189" s="47"/>
      <c r="L189" s="47"/>
      <c r="M189" s="45"/>
      <c r="N189" s="47"/>
      <c r="O189" s="41"/>
      <c r="P189" s="75"/>
      <c r="Q189" s="82"/>
    </row>
    <row r="190" ht="15" customHeight="1" spans="1:17">
      <c r="A190" s="37" t="s">
        <v>345</v>
      </c>
      <c r="B190" s="38" t="str">
        <f>CONCATENATE($C$4,"19",C$170,A190)</f>
        <v>ING19618</v>
      </c>
      <c r="C190" s="45"/>
      <c r="D190" s="46"/>
      <c r="E190" s="41"/>
      <c r="F190" s="41"/>
      <c r="G190" s="41"/>
      <c r="H190" s="41"/>
      <c r="I190" s="41"/>
      <c r="J190" s="41"/>
      <c r="K190" s="41"/>
      <c r="L190" s="41"/>
      <c r="M190" s="39"/>
      <c r="N190" s="41"/>
      <c r="O190" s="41"/>
      <c r="P190" s="75"/>
      <c r="Q190" s="82"/>
    </row>
    <row r="191" ht="15" customHeight="1" spans="1:17">
      <c r="A191" s="37" t="s">
        <v>346</v>
      </c>
      <c r="B191" s="38" t="str">
        <f>CONCATENATE($C$4,"19",C$170,A191)</f>
        <v>ING19619</v>
      </c>
      <c r="C191" s="45"/>
      <c r="D191" s="46"/>
      <c r="E191" s="41"/>
      <c r="F191" s="41"/>
      <c r="G191" s="41"/>
      <c r="H191" s="41"/>
      <c r="I191" s="41"/>
      <c r="J191" s="41"/>
      <c r="K191" s="41"/>
      <c r="L191" s="41"/>
      <c r="M191" s="39"/>
      <c r="N191" s="41"/>
      <c r="O191" s="41"/>
      <c r="P191" s="75"/>
      <c r="Q191" s="82"/>
    </row>
    <row r="192" ht="15" customHeight="1" spans="1:17">
      <c r="A192" s="37" t="s">
        <v>347</v>
      </c>
      <c r="B192" s="38" t="str">
        <f>CONCATENATE($C$4,"19",C$170,A192)</f>
        <v>ING19620</v>
      </c>
      <c r="C192" s="48"/>
      <c r="D192" s="46" t="str">
        <f t="shared" ref="D192:D197" si="28">IF(SUM(E192:I192)=0,"",SUM(E192:I192))</f>
        <v/>
      </c>
      <c r="E192" s="49"/>
      <c r="F192" s="49"/>
      <c r="G192" s="49"/>
      <c r="H192" s="49"/>
      <c r="I192" s="47"/>
      <c r="J192" s="47"/>
      <c r="K192" s="47"/>
      <c r="L192" s="47"/>
      <c r="M192" s="48"/>
      <c r="N192" s="47"/>
      <c r="O192" s="41"/>
      <c r="P192" s="75"/>
      <c r="Q192" s="82"/>
    </row>
    <row r="193" ht="15" customHeight="1" spans="1:17">
      <c r="A193" s="37" t="s">
        <v>348</v>
      </c>
      <c r="B193" s="38" t="str">
        <f>CONCATENATE($C$4,"19",C$170,A193)</f>
        <v>ING19621</v>
      </c>
      <c r="C193" s="45"/>
      <c r="D193" s="46"/>
      <c r="E193" s="41"/>
      <c r="F193" s="41"/>
      <c r="G193" s="41"/>
      <c r="H193" s="41"/>
      <c r="I193" s="41"/>
      <c r="J193" s="41"/>
      <c r="K193" s="41"/>
      <c r="L193" s="41"/>
      <c r="M193" s="39"/>
      <c r="N193" s="41"/>
      <c r="O193" s="41"/>
      <c r="P193" s="75"/>
      <c r="Q193" s="82"/>
    </row>
    <row r="194" ht="15" customHeight="1" spans="1:17">
      <c r="A194" s="37" t="s">
        <v>349</v>
      </c>
      <c r="B194" s="38" t="str">
        <f>CONCATENATE($C$4,"19",C$170,A194)</f>
        <v>ING19622</v>
      </c>
      <c r="C194" s="48"/>
      <c r="D194" s="46" t="str">
        <f>IF(SUM(E194:I194)=0,"",SUM(E194:I194))</f>
        <v/>
      </c>
      <c r="E194" s="49"/>
      <c r="F194" s="49"/>
      <c r="G194" s="49"/>
      <c r="H194" s="49"/>
      <c r="I194" s="47"/>
      <c r="J194" s="47"/>
      <c r="K194" s="47"/>
      <c r="L194" s="47"/>
      <c r="M194" s="48"/>
      <c r="N194" s="47"/>
      <c r="O194" s="41"/>
      <c r="P194" s="75"/>
      <c r="Q194" s="82"/>
    </row>
    <row r="195" ht="15" customHeight="1" spans="1:17">
      <c r="A195" s="37" t="s">
        <v>350</v>
      </c>
      <c r="B195" s="38" t="str">
        <f>CONCATENATE($C$4,"19",C$170,A195)</f>
        <v>ING19623</v>
      </c>
      <c r="C195" s="48"/>
      <c r="D195" s="46" t="str">
        <f>IF(SUM(E195:I195)=0,"",SUM(E195:I195))</f>
        <v/>
      </c>
      <c r="E195" s="49"/>
      <c r="F195" s="49"/>
      <c r="G195" s="49"/>
      <c r="H195" s="49"/>
      <c r="I195" s="47"/>
      <c r="J195" s="47"/>
      <c r="K195" s="47"/>
      <c r="L195" s="47"/>
      <c r="M195" s="48"/>
      <c r="N195" s="47"/>
      <c r="O195" s="41"/>
      <c r="P195" s="75"/>
      <c r="Q195" s="82"/>
    </row>
    <row r="196" ht="15" customHeight="1" spans="1:17">
      <c r="A196" s="37" t="s">
        <v>351</v>
      </c>
      <c r="B196" s="38" t="str">
        <f>CONCATENATE($C$4,"19",C$170,A196)</f>
        <v>ING19624</v>
      </c>
      <c r="C196" s="48"/>
      <c r="D196" s="46" t="str">
        <f>IF(SUM(E196:I196)=0,"",SUM(E196:I196))</f>
        <v/>
      </c>
      <c r="E196" s="49"/>
      <c r="F196" s="49"/>
      <c r="G196" s="49"/>
      <c r="H196" s="49"/>
      <c r="I196" s="47"/>
      <c r="J196" s="47"/>
      <c r="K196" s="47"/>
      <c r="L196" s="47"/>
      <c r="M196" s="48"/>
      <c r="N196" s="47"/>
      <c r="O196" s="41"/>
      <c r="P196" s="75"/>
      <c r="Q196" s="82"/>
    </row>
    <row r="197" ht="15" customHeight="1" spans="1:17">
      <c r="A197" s="37" t="s">
        <v>352</v>
      </c>
      <c r="B197" s="38" t="str">
        <f>CONCATENATE($C$4,"19",C$170,A197)</f>
        <v>ING19625</v>
      </c>
      <c r="C197" s="48"/>
      <c r="D197" s="46" t="str">
        <f>IF(SUM(E197:I197)=0,"",SUM(E197:I197))</f>
        <v/>
      </c>
      <c r="E197" s="49"/>
      <c r="F197" s="49"/>
      <c r="G197" s="49"/>
      <c r="H197" s="49"/>
      <c r="I197" s="47"/>
      <c r="J197" s="47"/>
      <c r="K197" s="47"/>
      <c r="L197" s="47"/>
      <c r="M197" s="48"/>
      <c r="N197" s="47"/>
      <c r="O197" s="41"/>
      <c r="P197" s="75"/>
      <c r="Q197" s="82"/>
    </row>
    <row r="198" customHeight="1" spans="1:17">
      <c r="A198" s="50" t="s">
        <v>353</v>
      </c>
      <c r="B198" s="51"/>
      <c r="C198" s="52">
        <f>COUNTA(C173:C197)</f>
        <v>1</v>
      </c>
      <c r="D198" s="53">
        <f t="shared" ref="D198:H198" si="29">SUM(D173:D197)</f>
        <v>14</v>
      </c>
      <c r="E198" s="53">
        <f>SUM(E173:E197)</f>
        <v>14</v>
      </c>
      <c r="F198" s="53">
        <f>SUM(F173:F197)</f>
        <v>0</v>
      </c>
      <c r="G198" s="53">
        <f>SUM(G173:G197)</f>
        <v>14</v>
      </c>
      <c r="H198" s="53">
        <f>SUM(H173:H197)</f>
        <v>0</v>
      </c>
      <c r="I198" s="53">
        <f t="shared" ref="I198:L198" si="30">COUNTIF(I173:I197,"=V")</f>
        <v>0</v>
      </c>
      <c r="J198" s="53">
        <f>COUNTIF(J173:J197,"=V")</f>
        <v>0</v>
      </c>
      <c r="K198" s="53">
        <f>COUNTIF(K173:K197,"=V")</f>
        <v>1</v>
      </c>
      <c r="L198" s="53">
        <f>COUNTIF(L173:L197,"=V")</f>
        <v>0</v>
      </c>
      <c r="M198" s="77"/>
      <c r="N198" s="53">
        <f>COUNTIF(N173:N197,"=V")</f>
        <v>0</v>
      </c>
      <c r="O198" s="53"/>
      <c r="P198" s="79" t="s">
        <v>354</v>
      </c>
      <c r="Q198" s="83">
        <f>SUMIF(Q173:Q197,"&lt;&gt;V",D173:D197)</f>
        <v>14</v>
      </c>
    </row>
    <row r="199" ht="15" customHeight="1" spans="9:9">
      <c r="I199" s="80" t="str">
        <f>IF(C198&lt;&gt;SUM(I198:L198),"Warning!! Pastikan hanya memilih salah satu jenis matakuliah atau Pastikan setiap matakuliah sudah memilih satu jenis matakuliah","")</f>
        <v/>
      </c>
    </row>
    <row r="202" customHeight="1" spans="1:5">
      <c r="A202" s="29" t="s">
        <v>295</v>
      </c>
      <c r="B202" s="30"/>
      <c r="C202" s="31">
        <v>7</v>
      </c>
      <c r="D202" s="5">
        <f>SUM(D206,D209:D212)</f>
        <v>14</v>
      </c>
      <c r="E202" s="5">
        <v>12</v>
      </c>
    </row>
    <row r="203" customHeight="1" spans="1:17">
      <c r="A203" s="32" t="s">
        <v>296</v>
      </c>
      <c r="B203" s="32" t="s">
        <v>297</v>
      </c>
      <c r="C203" s="32" t="s">
        <v>298</v>
      </c>
      <c r="D203" s="32" t="s">
        <v>299</v>
      </c>
      <c r="E203" s="33" t="s">
        <v>300</v>
      </c>
      <c r="F203" s="34"/>
      <c r="G203" s="34"/>
      <c r="H203" s="30"/>
      <c r="I203" s="33" t="s">
        <v>301</v>
      </c>
      <c r="J203" s="34"/>
      <c r="K203" s="34"/>
      <c r="L203" s="30"/>
      <c r="M203" s="32" t="s">
        <v>302</v>
      </c>
      <c r="N203" s="32" t="s">
        <v>355</v>
      </c>
      <c r="O203" s="32" t="s">
        <v>304</v>
      </c>
      <c r="P203" s="71" t="s">
        <v>305</v>
      </c>
      <c r="Q203" s="71" t="s">
        <v>306</v>
      </c>
    </row>
    <row r="204" customHeight="1" spans="1:17">
      <c r="A204" s="35"/>
      <c r="B204" s="35"/>
      <c r="C204" s="35"/>
      <c r="D204" s="35"/>
      <c r="E204" s="36" t="s">
        <v>307</v>
      </c>
      <c r="F204" s="36" t="s">
        <v>308</v>
      </c>
      <c r="G204" s="36" t="s">
        <v>309</v>
      </c>
      <c r="H204" s="36" t="s">
        <v>310</v>
      </c>
      <c r="I204" s="36" t="s">
        <v>290</v>
      </c>
      <c r="J204" s="36" t="s">
        <v>292</v>
      </c>
      <c r="K204" s="36" t="s">
        <v>291</v>
      </c>
      <c r="L204" s="36" t="s">
        <v>293</v>
      </c>
      <c r="M204" s="35"/>
      <c r="N204" s="35"/>
      <c r="O204" s="35"/>
      <c r="P204" s="73"/>
      <c r="Q204" s="81"/>
    </row>
    <row r="205" ht="15" customHeight="1" spans="1:17">
      <c r="A205" s="240" t="s">
        <v>311</v>
      </c>
      <c r="B205" s="38" t="str">
        <f t="shared" ref="B205:B229" si="31">CONCATENATE($C$4,"19",C$202,A205)</f>
        <v>ING19701</v>
      </c>
      <c r="C205" s="110" t="s">
        <v>407</v>
      </c>
      <c r="D205" s="46">
        <f>IF(SUM(E205:H205)=0,"",SUM(E205:H205))</f>
        <v>6</v>
      </c>
      <c r="E205" s="89">
        <v>6</v>
      </c>
      <c r="F205" s="41"/>
      <c r="G205" s="41"/>
      <c r="H205" s="41"/>
      <c r="I205" s="41"/>
      <c r="J205" s="41" t="s">
        <v>313</v>
      </c>
      <c r="K205" s="41"/>
      <c r="L205" s="41"/>
      <c r="M205" s="39" t="s">
        <v>408</v>
      </c>
      <c r="N205" s="41"/>
      <c r="O205" s="41"/>
      <c r="P205" s="75" t="s">
        <v>335</v>
      </c>
      <c r="Q205" s="82" t="s">
        <v>313</v>
      </c>
    </row>
    <row r="206" ht="15" customHeight="1" spans="1:17">
      <c r="A206" s="240" t="s">
        <v>315</v>
      </c>
      <c r="B206" s="38" t="str">
        <f>CONCATENATE($C$4,"19",C$202,A206)</f>
        <v>ING19702</v>
      </c>
      <c r="C206" s="104" t="s">
        <v>409</v>
      </c>
      <c r="D206" s="46">
        <f>IF(SUM(E206:H206)=0,"",SUM(E206:H206))</f>
        <v>2</v>
      </c>
      <c r="E206" s="46">
        <v>1</v>
      </c>
      <c r="F206" s="41">
        <v>1</v>
      </c>
      <c r="G206" s="41"/>
      <c r="H206" s="41"/>
      <c r="I206" s="41"/>
      <c r="J206" s="41" t="s">
        <v>313</v>
      </c>
      <c r="K206" s="41"/>
      <c r="L206" s="41"/>
      <c r="M206" s="39"/>
      <c r="N206" s="41"/>
      <c r="O206" s="41"/>
      <c r="P206" s="75" t="s">
        <v>335</v>
      </c>
      <c r="Q206" s="82"/>
    </row>
    <row r="207" ht="15" customHeight="1" spans="1:17">
      <c r="A207" s="37" t="s">
        <v>317</v>
      </c>
      <c r="B207" s="38" t="str">
        <f>CONCATENATE($C$4,"19",C$202,A207)</f>
        <v>ING19703</v>
      </c>
      <c r="C207" s="58" t="s">
        <v>392</v>
      </c>
      <c r="D207" s="46">
        <f t="shared" ref="D207:D219" si="32">IF(SUM(E207:H207)=0,"",SUM(E207:H207))</f>
        <v>3</v>
      </c>
      <c r="E207" s="103">
        <v>2</v>
      </c>
      <c r="F207" s="41">
        <v>1</v>
      </c>
      <c r="G207" s="41"/>
      <c r="H207" s="41"/>
      <c r="I207" s="41"/>
      <c r="J207" s="41" t="s">
        <v>313</v>
      </c>
      <c r="K207" s="41"/>
      <c r="L207" s="41"/>
      <c r="M207" s="39"/>
      <c r="N207" s="41"/>
      <c r="O207" s="41"/>
      <c r="P207" s="75" t="s">
        <v>410</v>
      </c>
      <c r="Q207" s="82" t="s">
        <v>313</v>
      </c>
    </row>
    <row r="208" ht="15" customHeight="1" spans="1:17">
      <c r="A208" s="37" t="s">
        <v>319</v>
      </c>
      <c r="B208" s="38" t="str">
        <f>CONCATENATE($C$4,"19",C$202,A208)</f>
        <v>ING19704</v>
      </c>
      <c r="C208" s="58" t="s">
        <v>365</v>
      </c>
      <c r="D208" s="46">
        <f>IF(SUM(E208:H208)=0,"",SUM(E208:H208))</f>
        <v>3</v>
      </c>
      <c r="E208" s="103">
        <v>2</v>
      </c>
      <c r="F208" s="41">
        <v>1</v>
      </c>
      <c r="G208" s="41"/>
      <c r="H208" s="41"/>
      <c r="I208" s="41"/>
      <c r="J208" s="41" t="s">
        <v>313</v>
      </c>
      <c r="K208" s="41"/>
      <c r="L208" s="41"/>
      <c r="M208" s="39"/>
      <c r="N208" s="41"/>
      <c r="O208" s="41"/>
      <c r="P208" s="75" t="s">
        <v>411</v>
      </c>
      <c r="Q208" s="82" t="s">
        <v>313</v>
      </c>
    </row>
    <row r="209" ht="15" customHeight="1" spans="1:17">
      <c r="A209" s="37" t="s">
        <v>321</v>
      </c>
      <c r="B209" s="38" t="str">
        <f>CONCATENATE($C$4,"19",C$202,A209)</f>
        <v>ING19705</v>
      </c>
      <c r="C209" s="104" t="s">
        <v>393</v>
      </c>
      <c r="D209" s="46">
        <f>IF(SUM(E209:H209)=0,"",SUM(E209:H209))</f>
        <v>3</v>
      </c>
      <c r="E209" s="103">
        <v>2</v>
      </c>
      <c r="F209" s="41">
        <v>1</v>
      </c>
      <c r="G209" s="41"/>
      <c r="H209" s="41"/>
      <c r="I209" s="41"/>
      <c r="J209" s="41" t="s">
        <v>313</v>
      </c>
      <c r="K209" s="41"/>
      <c r="L209" s="41"/>
      <c r="M209" s="45"/>
      <c r="N209" s="41"/>
      <c r="O209" s="41"/>
      <c r="P209" s="75" t="s">
        <v>412</v>
      </c>
      <c r="Q209" s="82"/>
    </row>
    <row r="210" ht="15" customHeight="1" spans="1:17">
      <c r="A210" s="37" t="s">
        <v>323</v>
      </c>
      <c r="B210" s="38" t="str">
        <f>CONCATENATE($C$4,"19",C$202,A210)</f>
        <v>ING19706</v>
      </c>
      <c r="C210" s="104" t="s">
        <v>394</v>
      </c>
      <c r="D210" s="46">
        <f>IF(SUM(E210:H210)=0,"",SUM(E210:H210))</f>
        <v>3</v>
      </c>
      <c r="E210" s="103">
        <v>2</v>
      </c>
      <c r="F210" s="41">
        <v>1</v>
      </c>
      <c r="G210" s="47"/>
      <c r="H210" s="47"/>
      <c r="I210" s="47"/>
      <c r="J210" s="41" t="s">
        <v>313</v>
      </c>
      <c r="K210" s="47"/>
      <c r="L210" s="47"/>
      <c r="M210" s="45"/>
      <c r="N210" s="47"/>
      <c r="O210" s="41"/>
      <c r="P210" s="75" t="s">
        <v>413</v>
      </c>
      <c r="Q210" s="82"/>
    </row>
    <row r="211" ht="15" customHeight="1" spans="1:17">
      <c r="A211" s="37" t="s">
        <v>325</v>
      </c>
      <c r="B211" s="38" t="str">
        <f>CONCATENATE($C$4,"19",C$202,A211)</f>
        <v>ING19707</v>
      </c>
      <c r="C211" s="104" t="s">
        <v>395</v>
      </c>
      <c r="D211" s="46">
        <f>IF(SUM(E211:H211)=0,"",SUM(E211:H211))</f>
        <v>3</v>
      </c>
      <c r="E211" s="103">
        <v>2</v>
      </c>
      <c r="F211" s="41">
        <v>1</v>
      </c>
      <c r="G211" s="47"/>
      <c r="H211" s="47"/>
      <c r="I211" s="47"/>
      <c r="J211" s="41" t="s">
        <v>313</v>
      </c>
      <c r="K211" s="47"/>
      <c r="L211" s="47"/>
      <c r="M211" s="45"/>
      <c r="N211" s="47"/>
      <c r="O211" s="41"/>
      <c r="P211" s="75" t="s">
        <v>414</v>
      </c>
      <c r="Q211" s="82"/>
    </row>
    <row r="212" ht="15" customHeight="1" spans="1:17">
      <c r="A212" s="37" t="s">
        <v>327</v>
      </c>
      <c r="B212" s="38" t="str">
        <f>CONCATENATE($C$4,"19",C$202,A212)</f>
        <v>ING19708</v>
      </c>
      <c r="C212" s="104" t="s">
        <v>396</v>
      </c>
      <c r="D212" s="46">
        <f>IF(SUM(E212:H212)=0,"",SUM(E212:H212))</f>
        <v>3</v>
      </c>
      <c r="E212" s="103">
        <v>2</v>
      </c>
      <c r="F212" s="41">
        <v>1</v>
      </c>
      <c r="G212" s="47"/>
      <c r="H212" s="47"/>
      <c r="I212" s="47"/>
      <c r="J212" s="41" t="s">
        <v>313</v>
      </c>
      <c r="K212" s="47"/>
      <c r="L212" s="47"/>
      <c r="M212" s="45"/>
      <c r="N212" s="47"/>
      <c r="O212" s="41"/>
      <c r="P212" s="75" t="s">
        <v>415</v>
      </c>
      <c r="Q212" s="82"/>
    </row>
    <row r="213" ht="15" customHeight="1" spans="1:17">
      <c r="A213" s="37" t="s">
        <v>330</v>
      </c>
      <c r="B213" s="38" t="str">
        <f>CONCATENATE($C$4,"19",C$202,A213)</f>
        <v>ING19709</v>
      </c>
      <c r="C213" s="105" t="s">
        <v>397</v>
      </c>
      <c r="D213" s="46">
        <f>IF(SUM(E213:H213)=0,"",SUM(E213:H213))</f>
        <v>3</v>
      </c>
      <c r="E213" s="103">
        <v>2</v>
      </c>
      <c r="F213" s="41">
        <v>1</v>
      </c>
      <c r="G213" s="47"/>
      <c r="H213" s="47"/>
      <c r="I213" s="47"/>
      <c r="J213" s="41" t="s">
        <v>313</v>
      </c>
      <c r="K213" s="47"/>
      <c r="L213" s="47"/>
      <c r="M213" s="45"/>
      <c r="N213" s="47"/>
      <c r="O213" s="41"/>
      <c r="P213" s="75" t="s">
        <v>416</v>
      </c>
      <c r="Q213" s="82" t="s">
        <v>313</v>
      </c>
    </row>
    <row r="214" ht="15" customHeight="1" spans="1:17">
      <c r="A214" s="37" t="s">
        <v>333</v>
      </c>
      <c r="B214" s="38" t="str">
        <f>CONCATENATE($C$4,"19",C$202,A214)</f>
        <v>ING19710</v>
      </c>
      <c r="C214" s="105" t="s">
        <v>398</v>
      </c>
      <c r="D214" s="46">
        <f>IF(SUM(E214:H214)=0,"",SUM(E214:H214))</f>
        <v>3</v>
      </c>
      <c r="E214" s="103">
        <v>2</v>
      </c>
      <c r="F214" s="41">
        <v>1</v>
      </c>
      <c r="G214" s="47"/>
      <c r="H214" s="47"/>
      <c r="I214" s="47"/>
      <c r="J214" s="41" t="s">
        <v>313</v>
      </c>
      <c r="K214" s="47"/>
      <c r="L214" s="47"/>
      <c r="M214" s="45"/>
      <c r="N214" s="47"/>
      <c r="O214" s="41"/>
      <c r="P214" s="75" t="s">
        <v>417</v>
      </c>
      <c r="Q214" s="82" t="s">
        <v>313</v>
      </c>
    </row>
    <row r="215" ht="15" customHeight="1" spans="1:17">
      <c r="A215" s="37" t="s">
        <v>336</v>
      </c>
      <c r="B215" s="38" t="str">
        <f>CONCATENATE($C$4,"19",C$202,A215)</f>
        <v>ING19711</v>
      </c>
      <c r="C215" s="105" t="s">
        <v>400</v>
      </c>
      <c r="D215" s="46">
        <f>IF(SUM(E215:H215)=0,"",SUM(E215:H215))</f>
        <v>2</v>
      </c>
      <c r="E215" s="46">
        <v>2</v>
      </c>
      <c r="F215" s="47"/>
      <c r="G215" s="47"/>
      <c r="H215" s="47"/>
      <c r="I215" s="47"/>
      <c r="J215" s="41" t="s">
        <v>313</v>
      </c>
      <c r="K215" s="47"/>
      <c r="L215" s="47"/>
      <c r="M215" s="45"/>
      <c r="N215" s="47"/>
      <c r="O215" s="41"/>
      <c r="P215" s="75" t="s">
        <v>418</v>
      </c>
      <c r="Q215" s="82" t="s">
        <v>313</v>
      </c>
    </row>
    <row r="216" ht="15" customHeight="1" spans="1:17">
      <c r="A216" s="37" t="s">
        <v>338</v>
      </c>
      <c r="B216" s="38" t="str">
        <f>CONCATENATE($C$4,"19",C$202,A216)</f>
        <v>ING19712</v>
      </c>
      <c r="C216" s="105" t="s">
        <v>401</v>
      </c>
      <c r="D216" s="46">
        <f>IF(SUM(E216:H216)=0,"",SUM(E216:H216))</f>
        <v>2</v>
      </c>
      <c r="E216" s="89">
        <v>2</v>
      </c>
      <c r="F216" s="47"/>
      <c r="G216" s="47"/>
      <c r="H216" s="47"/>
      <c r="I216" s="47"/>
      <c r="J216" s="41" t="s">
        <v>313</v>
      </c>
      <c r="K216" s="47"/>
      <c r="L216" s="47"/>
      <c r="M216" s="45"/>
      <c r="N216" s="47"/>
      <c r="O216" s="41"/>
      <c r="P216" s="75" t="s">
        <v>419</v>
      </c>
      <c r="Q216" s="82" t="s">
        <v>313</v>
      </c>
    </row>
    <row r="217" ht="15" customHeight="1" spans="1:17">
      <c r="A217" s="37" t="s">
        <v>340</v>
      </c>
      <c r="B217" s="38" t="str">
        <f>CONCATENATE($C$4,"19",C$202,A217)</f>
        <v>ING19713</v>
      </c>
      <c r="C217" s="108" t="s">
        <v>420</v>
      </c>
      <c r="D217" s="46">
        <f>IF(SUM(E217:H217)=0,"",SUM(E217:H217))</f>
        <v>2</v>
      </c>
      <c r="E217" s="90">
        <v>2</v>
      </c>
      <c r="F217" s="47"/>
      <c r="G217" s="47"/>
      <c r="H217" s="47"/>
      <c r="I217" s="47"/>
      <c r="J217" s="41" t="s">
        <v>313</v>
      </c>
      <c r="K217" s="47"/>
      <c r="L217" s="47"/>
      <c r="M217" s="45"/>
      <c r="N217" s="47"/>
      <c r="O217" s="41"/>
      <c r="P217" s="75" t="s">
        <v>421</v>
      </c>
      <c r="Q217" s="82" t="s">
        <v>313</v>
      </c>
    </row>
    <row r="218" ht="15" customHeight="1" spans="1:17">
      <c r="A218" s="37" t="s">
        <v>341</v>
      </c>
      <c r="B218" s="38" t="str">
        <f>CONCATENATE($C$4,"19",C$202,A218)</f>
        <v>ING19714</v>
      </c>
      <c r="C218" s="108" t="s">
        <v>402</v>
      </c>
      <c r="D218" s="46">
        <f>IF(SUM(E218:H218)=0,"",SUM(E218:H218))</f>
        <v>2</v>
      </c>
      <c r="E218" s="90">
        <v>2</v>
      </c>
      <c r="F218" s="47"/>
      <c r="G218" s="47"/>
      <c r="H218" s="47"/>
      <c r="I218" s="47"/>
      <c r="J218" s="41" t="s">
        <v>313</v>
      </c>
      <c r="K218" s="47"/>
      <c r="L218" s="47"/>
      <c r="M218" s="45"/>
      <c r="N218" s="47"/>
      <c r="O218" s="41"/>
      <c r="P218" s="75" t="s">
        <v>422</v>
      </c>
      <c r="Q218" s="82" t="s">
        <v>313</v>
      </c>
    </row>
    <row r="219" ht="15" customHeight="1" spans="1:17">
      <c r="A219" s="37" t="s">
        <v>342</v>
      </c>
      <c r="B219" s="38" t="str">
        <f>CONCATENATE($C$4,"19",C$202,A219)</f>
        <v>ING19715</v>
      </c>
      <c r="C219" s="108" t="s">
        <v>403</v>
      </c>
      <c r="D219" s="46">
        <f>IF(SUM(E219:H219)=0,"",SUM(E219:H219))</f>
        <v>2</v>
      </c>
      <c r="E219" s="90">
        <v>2</v>
      </c>
      <c r="F219" s="47"/>
      <c r="G219" s="47"/>
      <c r="H219" s="47"/>
      <c r="I219" s="47"/>
      <c r="J219" s="41" t="s">
        <v>313</v>
      </c>
      <c r="K219" s="47"/>
      <c r="L219" s="47"/>
      <c r="M219" s="45"/>
      <c r="N219" s="47"/>
      <c r="O219" s="41"/>
      <c r="P219" s="75" t="s">
        <v>423</v>
      </c>
      <c r="Q219" s="82" t="s">
        <v>313</v>
      </c>
    </row>
    <row r="220" ht="15" customHeight="1" spans="1:17">
      <c r="A220" s="37" t="s">
        <v>343</v>
      </c>
      <c r="B220" s="38" t="str">
        <f>CONCATENATE($C$4,"19",C$202,A220)</f>
        <v>ING19716</v>
      </c>
      <c r="C220" s="108" t="s">
        <v>404</v>
      </c>
      <c r="D220" s="46">
        <f t="shared" ref="D220:D229" si="33">IF(SUM(E220:I220)=0,"",SUM(E220:I220))</f>
        <v>2</v>
      </c>
      <c r="E220" s="90">
        <v>2</v>
      </c>
      <c r="F220" s="47"/>
      <c r="G220" s="47"/>
      <c r="H220" s="47"/>
      <c r="I220" s="47"/>
      <c r="J220" s="41" t="s">
        <v>313</v>
      </c>
      <c r="K220" s="47"/>
      <c r="L220" s="47"/>
      <c r="M220" s="45"/>
      <c r="N220" s="47"/>
      <c r="O220" s="41"/>
      <c r="P220" s="75" t="s">
        <v>424</v>
      </c>
      <c r="Q220" s="82" t="s">
        <v>313</v>
      </c>
    </row>
    <row r="221" ht="15" customHeight="1" spans="1:17">
      <c r="A221" s="37" t="s">
        <v>344</v>
      </c>
      <c r="B221" s="38" t="str">
        <f>CONCATENATE($C$4,"19",C$202,A221)</f>
        <v>ING19717</v>
      </c>
      <c r="C221" s="108" t="s">
        <v>405</v>
      </c>
      <c r="D221" s="46">
        <f>IF(SUM(E221:I221)=0,"",SUM(E221:I221))</f>
        <v>2</v>
      </c>
      <c r="E221" s="90">
        <v>2</v>
      </c>
      <c r="F221" s="47"/>
      <c r="G221" s="47"/>
      <c r="H221" s="47"/>
      <c r="I221" s="47"/>
      <c r="J221" s="41" t="s">
        <v>313</v>
      </c>
      <c r="K221" s="47"/>
      <c r="L221" s="47"/>
      <c r="M221" s="45"/>
      <c r="N221" s="47"/>
      <c r="O221" s="41"/>
      <c r="P221" s="75" t="s">
        <v>425</v>
      </c>
      <c r="Q221" s="82" t="s">
        <v>313</v>
      </c>
    </row>
    <row r="222" ht="15" customHeight="1" spans="1:17">
      <c r="A222" s="37" t="s">
        <v>345</v>
      </c>
      <c r="B222" s="38" t="str">
        <f>CONCATENATE($C$4,"19",C$202,A222)</f>
        <v>ING19718</v>
      </c>
      <c r="C222" s="45"/>
      <c r="D222" s="46" t="str">
        <f>IF(SUM(E222:I222)=0,"",SUM(E222:I222))</f>
        <v/>
      </c>
      <c r="E222" s="47"/>
      <c r="F222" s="47"/>
      <c r="G222" s="47"/>
      <c r="H222" s="47"/>
      <c r="I222" s="47"/>
      <c r="J222" s="47"/>
      <c r="K222" s="47"/>
      <c r="L222" s="47"/>
      <c r="M222" s="45"/>
      <c r="N222" s="47"/>
      <c r="O222" s="41"/>
      <c r="P222" s="75"/>
      <c r="Q222" s="82"/>
    </row>
    <row r="223" ht="15" customHeight="1" spans="1:17">
      <c r="A223" s="37" t="s">
        <v>346</v>
      </c>
      <c r="B223" s="38" t="str">
        <f>CONCATENATE($C$4,"19",C$202,A223)</f>
        <v>ING19719</v>
      </c>
      <c r="C223" s="48"/>
      <c r="D223" s="46" t="str">
        <f>IF(SUM(E223:I223)=0,"",SUM(E223:I223))</f>
        <v/>
      </c>
      <c r="E223" s="49"/>
      <c r="F223" s="49"/>
      <c r="G223" s="49"/>
      <c r="H223" s="49"/>
      <c r="I223" s="47"/>
      <c r="J223" s="47"/>
      <c r="K223" s="47"/>
      <c r="L223" s="47"/>
      <c r="M223" s="48"/>
      <c r="N223" s="47"/>
      <c r="O223" s="41"/>
      <c r="P223" s="75"/>
      <c r="Q223" s="82"/>
    </row>
    <row r="224" ht="15" customHeight="1" spans="1:17">
      <c r="A224" s="37" t="s">
        <v>347</v>
      </c>
      <c r="B224" s="38" t="str">
        <f>CONCATENATE($C$4,"19",C$202,A224)</f>
        <v>ING19720</v>
      </c>
      <c r="C224" s="48"/>
      <c r="D224" s="46" t="str">
        <f>IF(SUM(E224:I224)=0,"",SUM(E224:I224))</f>
        <v/>
      </c>
      <c r="E224" s="49"/>
      <c r="F224" s="49"/>
      <c r="G224" s="49"/>
      <c r="H224" s="49"/>
      <c r="I224" s="47"/>
      <c r="J224" s="47"/>
      <c r="K224" s="47"/>
      <c r="L224" s="47"/>
      <c r="M224" s="48"/>
      <c r="N224" s="47"/>
      <c r="O224" s="41"/>
      <c r="P224" s="75"/>
      <c r="Q224" s="82"/>
    </row>
    <row r="225" ht="15" customHeight="1" spans="1:17">
      <c r="A225" s="37" t="s">
        <v>348</v>
      </c>
      <c r="B225" s="38" t="str">
        <f>CONCATENATE($C$4,"19",C$202,A225)</f>
        <v>ING19721</v>
      </c>
      <c r="C225" s="48"/>
      <c r="D225" s="46" t="str">
        <f>IF(SUM(E225:I225)=0,"",SUM(E225:I225))</f>
        <v/>
      </c>
      <c r="E225" s="49"/>
      <c r="F225" s="49"/>
      <c r="G225" s="49"/>
      <c r="H225" s="49"/>
      <c r="I225" s="47"/>
      <c r="J225" s="47"/>
      <c r="K225" s="47"/>
      <c r="L225" s="47"/>
      <c r="M225" s="48"/>
      <c r="N225" s="47"/>
      <c r="O225" s="41"/>
      <c r="P225" s="75"/>
      <c r="Q225" s="82"/>
    </row>
    <row r="226" ht="15" customHeight="1" spans="1:17">
      <c r="A226" s="37" t="s">
        <v>349</v>
      </c>
      <c r="B226" s="38" t="str">
        <f>CONCATENATE($C$4,"19",C$202,A226)</f>
        <v>ING19722</v>
      </c>
      <c r="C226" s="48"/>
      <c r="D226" s="46" t="str">
        <f>IF(SUM(E226:I226)=0,"",SUM(E226:I226))</f>
        <v/>
      </c>
      <c r="E226" s="49"/>
      <c r="F226" s="49"/>
      <c r="G226" s="49"/>
      <c r="H226" s="49"/>
      <c r="I226" s="47"/>
      <c r="J226" s="47"/>
      <c r="K226" s="47"/>
      <c r="L226" s="47"/>
      <c r="M226" s="48"/>
      <c r="N226" s="47"/>
      <c r="O226" s="41"/>
      <c r="P226" s="75"/>
      <c r="Q226" s="82"/>
    </row>
    <row r="227" ht="15" customHeight="1" spans="1:17">
      <c r="A227" s="37" t="s">
        <v>350</v>
      </c>
      <c r="B227" s="38" t="str">
        <f>CONCATENATE($C$4,"19",C$202,A227)</f>
        <v>ING19723</v>
      </c>
      <c r="C227" s="48"/>
      <c r="D227" s="46" t="str">
        <f>IF(SUM(E227:I227)=0,"",SUM(E227:I227))</f>
        <v/>
      </c>
      <c r="E227" s="49"/>
      <c r="F227" s="49"/>
      <c r="G227" s="49"/>
      <c r="H227" s="49"/>
      <c r="I227" s="47"/>
      <c r="J227" s="47"/>
      <c r="K227" s="47"/>
      <c r="L227" s="47"/>
      <c r="M227" s="48"/>
      <c r="N227" s="47"/>
      <c r="O227" s="41"/>
      <c r="P227" s="75"/>
      <c r="Q227" s="82"/>
    </row>
    <row r="228" ht="15" customHeight="1" spans="1:17">
      <c r="A228" s="37" t="s">
        <v>351</v>
      </c>
      <c r="B228" s="38" t="str">
        <f>CONCATENATE($C$4,"19",C$202,A228)</f>
        <v>ING19724</v>
      </c>
      <c r="C228" s="48"/>
      <c r="D228" s="46" t="str">
        <f>IF(SUM(E228:I228)=0,"",SUM(E228:I228))</f>
        <v/>
      </c>
      <c r="E228" s="49"/>
      <c r="F228" s="49"/>
      <c r="G228" s="49"/>
      <c r="H228" s="49"/>
      <c r="I228" s="47"/>
      <c r="J228" s="47"/>
      <c r="K228" s="47"/>
      <c r="L228" s="47"/>
      <c r="M228" s="48"/>
      <c r="N228" s="47"/>
      <c r="O228" s="41"/>
      <c r="P228" s="75"/>
      <c r="Q228" s="82"/>
    </row>
    <row r="229" ht="15" customHeight="1" spans="1:17">
      <c r="A229" s="37" t="s">
        <v>352</v>
      </c>
      <c r="B229" s="38" t="str">
        <f>CONCATENATE($C$4,"19",C$202,A229)</f>
        <v>ING19725</v>
      </c>
      <c r="C229" s="48"/>
      <c r="D229" s="46" t="str">
        <f>IF(SUM(E229:I229)=0,"",SUM(E229:I229))</f>
        <v/>
      </c>
      <c r="E229" s="49"/>
      <c r="F229" s="49"/>
      <c r="G229" s="49"/>
      <c r="H229" s="49"/>
      <c r="I229" s="47"/>
      <c r="J229" s="47"/>
      <c r="K229" s="47"/>
      <c r="L229" s="47"/>
      <c r="M229" s="48"/>
      <c r="N229" s="47"/>
      <c r="O229" s="41"/>
      <c r="P229" s="75"/>
      <c r="Q229" s="82"/>
    </row>
    <row r="230" customHeight="1" spans="1:17">
      <c r="A230" s="50" t="s">
        <v>353</v>
      </c>
      <c r="B230" s="51"/>
      <c r="C230" s="52">
        <f>COUNTA(C205:C229)</f>
        <v>17</v>
      </c>
      <c r="D230" s="53">
        <f>SUM(D206,D209:D212)</f>
        <v>14</v>
      </c>
      <c r="E230" s="53">
        <f t="shared" ref="D230:H230" si="34">SUM(E205:E229)</f>
        <v>37</v>
      </c>
      <c r="F230" s="53">
        <f>SUM(F205:F229)</f>
        <v>9</v>
      </c>
      <c r="G230" s="53">
        <f>SUM(G205:G229)</f>
        <v>0</v>
      </c>
      <c r="H230" s="53">
        <f>SUM(H205:H229)</f>
        <v>0</v>
      </c>
      <c r="I230" s="53">
        <f t="shared" ref="I230:L230" si="35">COUNTIF(I205:I229,"=V")</f>
        <v>0</v>
      </c>
      <c r="J230" s="53">
        <f>COUNTIF(J205:J229,"=V")</f>
        <v>17</v>
      </c>
      <c r="K230" s="53">
        <f>COUNTIF(K205:K229,"=V")</f>
        <v>0</v>
      </c>
      <c r="L230" s="53">
        <f>COUNTIF(L205:L229,"=V")</f>
        <v>0</v>
      </c>
      <c r="M230" s="77"/>
      <c r="N230" s="53">
        <f>COUNTIF(N205:N229,"=V")</f>
        <v>0</v>
      </c>
      <c r="O230" s="53"/>
      <c r="P230" s="79" t="s">
        <v>354</v>
      </c>
      <c r="Q230" s="83">
        <f>SUMIF(Q205:Q229,"&lt;&gt;V",D205:D229)</f>
        <v>14</v>
      </c>
    </row>
    <row r="231" ht="15" customHeight="1" spans="9:9">
      <c r="I231" s="80" t="str">
        <f>IF(C230&lt;&gt;SUM(I230:L230),"Warning!! Pastikan hanya memilih salah satu jenis matakuliah atau Pastikan setiap matakuliah sudah memilih satu jenis matakuliah","")</f>
        <v/>
      </c>
    </row>
    <row r="234" customHeight="1" spans="1:4">
      <c r="A234" s="29" t="s">
        <v>295</v>
      </c>
      <c r="B234" s="30"/>
      <c r="C234" s="31">
        <v>8</v>
      </c>
      <c r="D234" s="5">
        <f>Q262</f>
        <v>6</v>
      </c>
    </row>
    <row r="235" customHeight="1" spans="1:17">
      <c r="A235" s="32" t="s">
        <v>296</v>
      </c>
      <c r="B235" s="32" t="s">
        <v>297</v>
      </c>
      <c r="C235" s="32" t="s">
        <v>298</v>
      </c>
      <c r="D235" s="32" t="s">
        <v>299</v>
      </c>
      <c r="E235" s="33" t="s">
        <v>300</v>
      </c>
      <c r="F235" s="34"/>
      <c r="G235" s="34"/>
      <c r="H235" s="30"/>
      <c r="I235" s="33" t="s">
        <v>301</v>
      </c>
      <c r="J235" s="34"/>
      <c r="K235" s="34"/>
      <c r="L235" s="30"/>
      <c r="M235" s="32" t="s">
        <v>302</v>
      </c>
      <c r="N235" s="32" t="s">
        <v>355</v>
      </c>
      <c r="O235" s="32" t="s">
        <v>304</v>
      </c>
      <c r="P235" s="71" t="s">
        <v>305</v>
      </c>
      <c r="Q235" s="71" t="s">
        <v>306</v>
      </c>
    </row>
    <row r="236" customHeight="1" spans="1:17">
      <c r="A236" s="35"/>
      <c r="B236" s="35"/>
      <c r="C236" s="35"/>
      <c r="D236" s="35"/>
      <c r="E236" s="36" t="s">
        <v>307</v>
      </c>
      <c r="F236" s="36" t="s">
        <v>308</v>
      </c>
      <c r="G236" s="36" t="s">
        <v>309</v>
      </c>
      <c r="H236" s="36" t="s">
        <v>310</v>
      </c>
      <c r="I236" s="36" t="s">
        <v>290</v>
      </c>
      <c r="J236" s="36" t="s">
        <v>292</v>
      </c>
      <c r="K236" s="36" t="s">
        <v>291</v>
      </c>
      <c r="L236" s="36" t="s">
        <v>293</v>
      </c>
      <c r="M236" s="35"/>
      <c r="N236" s="35"/>
      <c r="O236" s="35"/>
      <c r="P236" s="73"/>
      <c r="Q236" s="81"/>
    </row>
    <row r="237" ht="15" customHeight="1" spans="1:17">
      <c r="A237" s="240" t="s">
        <v>311</v>
      </c>
      <c r="B237" s="38" t="str">
        <f t="shared" ref="B237:B261" si="36">CONCATENATE($C$4,"19",C$234,A237)</f>
        <v>ING19801</v>
      </c>
      <c r="C237" s="110" t="s">
        <v>407</v>
      </c>
      <c r="D237" s="46">
        <f>IF(SUM(E237:H237)=0,"",SUM(E205:H205))</f>
        <v>6</v>
      </c>
      <c r="E237" s="46">
        <v>6</v>
      </c>
      <c r="F237" s="41"/>
      <c r="G237" s="41"/>
      <c r="H237" s="41"/>
      <c r="I237" s="41"/>
      <c r="J237" s="41" t="s">
        <v>313</v>
      </c>
      <c r="K237" s="41"/>
      <c r="L237" s="41"/>
      <c r="M237" s="39" t="s">
        <v>408</v>
      </c>
      <c r="N237" s="41"/>
      <c r="O237" s="41"/>
      <c r="P237" s="75" t="s">
        <v>335</v>
      </c>
      <c r="Q237" s="82"/>
    </row>
    <row r="238" ht="15" customHeight="1" spans="1:17">
      <c r="A238" s="240" t="s">
        <v>315</v>
      </c>
      <c r="B238" s="38" t="str">
        <f>CONCATENATE($C$4,"19",C$234,A238)</f>
        <v>ING19802</v>
      </c>
      <c r="C238" s="45"/>
      <c r="D238" s="46" t="str">
        <f t="shared" ref="D238:D261" si="37">IF(SUM(E238:I238)=0,"",SUM(E238:I238))</f>
        <v/>
      </c>
      <c r="E238" s="41"/>
      <c r="F238" s="41"/>
      <c r="G238" s="41"/>
      <c r="H238" s="41"/>
      <c r="I238" s="41"/>
      <c r="J238" s="41"/>
      <c r="K238" s="41"/>
      <c r="L238" s="41"/>
      <c r="M238" s="39"/>
      <c r="N238" s="41"/>
      <c r="O238" s="41"/>
      <c r="P238" s="75"/>
      <c r="Q238" s="82"/>
    </row>
    <row r="239" ht="15" customHeight="1" spans="1:17">
      <c r="A239" s="37" t="s">
        <v>317</v>
      </c>
      <c r="B239" s="38" t="str">
        <f>CONCATENATE($C$4,"19",C$234,A239)</f>
        <v>ING19803</v>
      </c>
      <c r="C239" s="45"/>
      <c r="D239" s="46" t="str">
        <f>IF(SUM(E239:I239)=0,"",SUM(E239:I239))</f>
        <v/>
      </c>
      <c r="E239" s="41"/>
      <c r="F239" s="41"/>
      <c r="G239" s="41"/>
      <c r="H239" s="41"/>
      <c r="I239" s="41"/>
      <c r="J239" s="41"/>
      <c r="K239" s="41"/>
      <c r="L239" s="41"/>
      <c r="M239" s="39"/>
      <c r="N239" s="41"/>
      <c r="O239" s="41"/>
      <c r="P239" s="75"/>
      <c r="Q239" s="82"/>
    </row>
    <row r="240" ht="15" customHeight="1" spans="1:17">
      <c r="A240" s="37" t="s">
        <v>319</v>
      </c>
      <c r="B240" s="38" t="str">
        <f>CONCATENATE($C$4,"19",C$234,A240)</f>
        <v>ING19804</v>
      </c>
      <c r="C240" s="45"/>
      <c r="D240" s="46" t="str">
        <f>IF(SUM(E240:I240)=0,"",SUM(E240:I240))</f>
        <v/>
      </c>
      <c r="E240" s="41"/>
      <c r="F240" s="41"/>
      <c r="G240" s="41"/>
      <c r="H240" s="41"/>
      <c r="I240" s="41"/>
      <c r="J240" s="41"/>
      <c r="K240" s="41"/>
      <c r="L240" s="41"/>
      <c r="M240" s="39"/>
      <c r="N240" s="41"/>
      <c r="O240" s="41"/>
      <c r="P240" s="75"/>
      <c r="Q240" s="82"/>
    </row>
    <row r="241" ht="15" customHeight="1" spans="1:17">
      <c r="A241" s="37" t="s">
        <v>321</v>
      </c>
      <c r="B241" s="38" t="str">
        <f>CONCATENATE($C$4,"19",C$234,A241)</f>
        <v>ING19805</v>
      </c>
      <c r="C241" s="45"/>
      <c r="D241" s="46" t="str">
        <f>IF(SUM(E241:I241)=0,"",SUM(E241:I241))</f>
        <v/>
      </c>
      <c r="E241" s="41"/>
      <c r="F241" s="41"/>
      <c r="G241" s="41"/>
      <c r="H241" s="41"/>
      <c r="I241" s="41"/>
      <c r="J241" s="41"/>
      <c r="K241" s="41"/>
      <c r="L241" s="41"/>
      <c r="M241" s="39"/>
      <c r="N241" s="41"/>
      <c r="O241" s="41"/>
      <c r="P241" s="75"/>
      <c r="Q241" s="82"/>
    </row>
    <row r="242" ht="15" customHeight="1" spans="1:17">
      <c r="A242" s="37" t="s">
        <v>323</v>
      </c>
      <c r="B242" s="38" t="str">
        <f>CONCATENATE($C$4,"19",C$234,A242)</f>
        <v>ING19806</v>
      </c>
      <c r="C242" s="45"/>
      <c r="D242" s="46" t="str">
        <f>IF(SUM(E242:I242)=0,"",SUM(E242:I242))</f>
        <v/>
      </c>
      <c r="E242" s="41"/>
      <c r="F242" s="41"/>
      <c r="G242" s="41"/>
      <c r="H242" s="41"/>
      <c r="I242" s="41"/>
      <c r="J242" s="41"/>
      <c r="K242" s="41"/>
      <c r="L242" s="41"/>
      <c r="M242" s="39"/>
      <c r="N242" s="41"/>
      <c r="O242" s="41"/>
      <c r="P242" s="75"/>
      <c r="Q242" s="82"/>
    </row>
    <row r="243" ht="15" customHeight="1" spans="1:17">
      <c r="A243" s="37" t="s">
        <v>325</v>
      </c>
      <c r="B243" s="38" t="str">
        <f>CONCATENATE($C$4,"19",C$234,A243)</f>
        <v>ING19807</v>
      </c>
      <c r="C243" s="45"/>
      <c r="D243" s="46" t="str">
        <f>IF(SUM(E243:I243)=0,"",SUM(E243:I243))</f>
        <v/>
      </c>
      <c r="E243" s="41"/>
      <c r="F243" s="41"/>
      <c r="G243" s="41"/>
      <c r="H243" s="41"/>
      <c r="I243" s="41"/>
      <c r="J243" s="41"/>
      <c r="K243" s="41"/>
      <c r="L243" s="41"/>
      <c r="M243" s="39"/>
      <c r="N243" s="41"/>
      <c r="O243" s="41"/>
      <c r="P243" s="75"/>
      <c r="Q243" s="82"/>
    </row>
    <row r="244" ht="15" customHeight="1" spans="1:17">
      <c r="A244" s="37" t="s">
        <v>327</v>
      </c>
      <c r="B244" s="38" t="str">
        <f>CONCATENATE($C$4,"19",C$234,A244)</f>
        <v>ING19808</v>
      </c>
      <c r="C244" s="45"/>
      <c r="D244" s="46" t="str">
        <f>IF(SUM(E244:I244)=0,"",SUM(E244:I244))</f>
        <v/>
      </c>
      <c r="E244" s="41"/>
      <c r="F244" s="41"/>
      <c r="G244" s="41"/>
      <c r="H244" s="41"/>
      <c r="I244" s="41"/>
      <c r="J244" s="41"/>
      <c r="K244" s="41"/>
      <c r="L244" s="41"/>
      <c r="M244" s="39"/>
      <c r="N244" s="41"/>
      <c r="O244" s="41"/>
      <c r="P244" s="75"/>
      <c r="Q244" s="82"/>
    </row>
    <row r="245" ht="15" customHeight="1" spans="1:17">
      <c r="A245" s="37" t="s">
        <v>330</v>
      </c>
      <c r="B245" s="38" t="str">
        <f>CONCATENATE($C$4,"19",C$234,A245)</f>
        <v>ING19809</v>
      </c>
      <c r="C245" s="45"/>
      <c r="D245" s="46" t="str">
        <f>IF(SUM(E245:I245)=0,"",SUM(E245:I245))</f>
        <v/>
      </c>
      <c r="E245" s="47"/>
      <c r="F245" s="47"/>
      <c r="G245" s="47"/>
      <c r="H245" s="47"/>
      <c r="I245" s="47"/>
      <c r="J245" s="47"/>
      <c r="K245" s="47"/>
      <c r="L245" s="47"/>
      <c r="M245" s="45"/>
      <c r="N245" s="47"/>
      <c r="O245" s="41"/>
      <c r="P245" s="75"/>
      <c r="Q245" s="82"/>
    </row>
    <row r="246" ht="15" customHeight="1" spans="1:17">
      <c r="A246" s="37" t="s">
        <v>333</v>
      </c>
      <c r="B246" s="38" t="str">
        <f>CONCATENATE($C$4,"19",C$234,A246)</f>
        <v>ING19810</v>
      </c>
      <c r="C246" s="45"/>
      <c r="D246" s="46" t="str">
        <f>IF(SUM(E246:I246)=0,"",SUM(E246:I246))</f>
        <v/>
      </c>
      <c r="E246" s="47"/>
      <c r="F246" s="47"/>
      <c r="G246" s="47"/>
      <c r="H246" s="47"/>
      <c r="I246" s="47"/>
      <c r="J246" s="47"/>
      <c r="K246" s="47"/>
      <c r="L246" s="47"/>
      <c r="M246" s="45"/>
      <c r="N246" s="47"/>
      <c r="O246" s="41"/>
      <c r="P246" s="75"/>
      <c r="Q246" s="82"/>
    </row>
    <row r="247" ht="15" customHeight="1" spans="1:17">
      <c r="A247" s="37" t="s">
        <v>336</v>
      </c>
      <c r="B247" s="38" t="str">
        <f>CONCATENATE($C$4,"19",C$234,A247)</f>
        <v>ING19811</v>
      </c>
      <c r="C247" s="45"/>
      <c r="D247" s="46" t="str">
        <f>IF(SUM(E247:I247)=0,"",SUM(E247:I247))</f>
        <v/>
      </c>
      <c r="E247" s="47"/>
      <c r="F247" s="47"/>
      <c r="G247" s="47"/>
      <c r="H247" s="47"/>
      <c r="I247" s="47"/>
      <c r="J247" s="47"/>
      <c r="K247" s="47"/>
      <c r="L247" s="47"/>
      <c r="M247" s="45"/>
      <c r="N247" s="47"/>
      <c r="O247" s="41"/>
      <c r="P247" s="75"/>
      <c r="Q247" s="82"/>
    </row>
    <row r="248" ht="15" customHeight="1" spans="1:17">
      <c r="A248" s="37" t="s">
        <v>338</v>
      </c>
      <c r="B248" s="38" t="str">
        <f>CONCATENATE($C$4,"19",C$234,A248)</f>
        <v>ING19812</v>
      </c>
      <c r="C248" s="45"/>
      <c r="D248" s="46" t="str">
        <f>IF(SUM(E248:I248)=0,"",SUM(E248:I248))</f>
        <v/>
      </c>
      <c r="E248" s="47"/>
      <c r="F248" s="47"/>
      <c r="G248" s="47"/>
      <c r="H248" s="47"/>
      <c r="I248" s="47"/>
      <c r="J248" s="47"/>
      <c r="K248" s="47"/>
      <c r="L248" s="47"/>
      <c r="M248" s="45"/>
      <c r="N248" s="47"/>
      <c r="O248" s="41"/>
      <c r="P248" s="75"/>
      <c r="Q248" s="82"/>
    </row>
    <row r="249" ht="15" customHeight="1" spans="1:17">
      <c r="A249" s="37" t="s">
        <v>340</v>
      </c>
      <c r="B249" s="38" t="str">
        <f>CONCATENATE($C$4,"19",C$234,A249)</f>
        <v>ING19813</v>
      </c>
      <c r="C249" s="45"/>
      <c r="D249" s="46" t="str">
        <f>IF(SUM(E249:I249)=0,"",SUM(E249:I249))</f>
        <v/>
      </c>
      <c r="E249" s="47"/>
      <c r="F249" s="47"/>
      <c r="G249" s="47"/>
      <c r="H249" s="47"/>
      <c r="I249" s="47"/>
      <c r="J249" s="47"/>
      <c r="K249" s="47"/>
      <c r="L249" s="47"/>
      <c r="M249" s="45"/>
      <c r="N249" s="47"/>
      <c r="O249" s="41"/>
      <c r="P249" s="75"/>
      <c r="Q249" s="82"/>
    </row>
    <row r="250" ht="15" customHeight="1" spans="1:17">
      <c r="A250" s="37" t="s">
        <v>341</v>
      </c>
      <c r="B250" s="38" t="str">
        <f>CONCATENATE($C$4,"19",C$234,A250)</f>
        <v>ING19814</v>
      </c>
      <c r="C250" s="45"/>
      <c r="D250" s="46" t="str">
        <f>IF(SUM(E250:I250)=0,"",SUM(E250:I250))</f>
        <v/>
      </c>
      <c r="E250" s="47"/>
      <c r="F250" s="47"/>
      <c r="G250" s="47"/>
      <c r="H250" s="47"/>
      <c r="I250" s="47"/>
      <c r="J250" s="47"/>
      <c r="K250" s="47"/>
      <c r="L250" s="47"/>
      <c r="M250" s="45"/>
      <c r="N250" s="47"/>
      <c r="O250" s="41"/>
      <c r="P250" s="75"/>
      <c r="Q250" s="82"/>
    </row>
    <row r="251" ht="15" customHeight="1" spans="1:17">
      <c r="A251" s="37" t="s">
        <v>342</v>
      </c>
      <c r="B251" s="38" t="str">
        <f>CONCATENATE($C$4,"19",C$234,A251)</f>
        <v>ING19815</v>
      </c>
      <c r="C251" s="45"/>
      <c r="D251" s="46" t="str">
        <f>IF(SUM(E251:I251)=0,"",SUM(E251:I251))</f>
        <v/>
      </c>
      <c r="E251" s="47"/>
      <c r="F251" s="47"/>
      <c r="G251" s="47"/>
      <c r="H251" s="47"/>
      <c r="I251" s="47"/>
      <c r="J251" s="47"/>
      <c r="K251" s="47"/>
      <c r="L251" s="47"/>
      <c r="M251" s="45"/>
      <c r="N251" s="47"/>
      <c r="O251" s="41"/>
      <c r="P251" s="75"/>
      <c r="Q251" s="82"/>
    </row>
    <row r="252" ht="15" customHeight="1" spans="1:17">
      <c r="A252" s="37" t="s">
        <v>343</v>
      </c>
      <c r="B252" s="38" t="str">
        <f>CONCATENATE($C$4,"19",C$234,A252)</f>
        <v>ING19816</v>
      </c>
      <c r="C252" s="45"/>
      <c r="D252" s="46" t="str">
        <f>IF(SUM(E252:I252)=0,"",SUM(E252:I252))</f>
        <v/>
      </c>
      <c r="E252" s="47"/>
      <c r="F252" s="47"/>
      <c r="G252" s="47"/>
      <c r="H252" s="47"/>
      <c r="I252" s="47"/>
      <c r="J252" s="47"/>
      <c r="K252" s="47"/>
      <c r="L252" s="47"/>
      <c r="M252" s="45"/>
      <c r="N252" s="47"/>
      <c r="O252" s="41"/>
      <c r="P252" s="75"/>
      <c r="Q252" s="82"/>
    </row>
    <row r="253" ht="15" customHeight="1" spans="1:17">
      <c r="A253" s="37" t="s">
        <v>344</v>
      </c>
      <c r="B253" s="38" t="str">
        <f>CONCATENATE($C$4,"19",C$234,A253)</f>
        <v>ING19817</v>
      </c>
      <c r="C253" s="45"/>
      <c r="D253" s="46" t="str">
        <f>IF(SUM(E253:I253)=0,"",SUM(E253:I253))</f>
        <v/>
      </c>
      <c r="E253" s="47"/>
      <c r="F253" s="47"/>
      <c r="G253" s="47"/>
      <c r="H253" s="47"/>
      <c r="I253" s="47"/>
      <c r="J253" s="47"/>
      <c r="K253" s="47"/>
      <c r="L253" s="47"/>
      <c r="M253" s="45"/>
      <c r="N253" s="47"/>
      <c r="O253" s="41"/>
      <c r="P253" s="75"/>
      <c r="Q253" s="82"/>
    </row>
    <row r="254" ht="15" customHeight="1" spans="1:17">
      <c r="A254" s="37" t="s">
        <v>345</v>
      </c>
      <c r="B254" s="38" t="str">
        <f>CONCATENATE($C$4,"19",C$234,A254)</f>
        <v>ING19818</v>
      </c>
      <c r="C254" s="45"/>
      <c r="D254" s="46" t="str">
        <f>IF(SUM(E254:I254)=0,"",SUM(E254:I254))</f>
        <v/>
      </c>
      <c r="E254" s="47"/>
      <c r="F254" s="47"/>
      <c r="G254" s="47"/>
      <c r="H254" s="47"/>
      <c r="I254" s="47"/>
      <c r="J254" s="47"/>
      <c r="K254" s="47"/>
      <c r="L254" s="47"/>
      <c r="M254" s="45"/>
      <c r="N254" s="47"/>
      <c r="O254" s="41"/>
      <c r="P254" s="75"/>
      <c r="Q254" s="82"/>
    </row>
    <row r="255" ht="15" customHeight="1" spans="1:17">
      <c r="A255" s="37" t="s">
        <v>346</v>
      </c>
      <c r="B255" s="38" t="str">
        <f>CONCATENATE($C$4,"19",C$234,A255)</f>
        <v>ING19819</v>
      </c>
      <c r="C255" s="48"/>
      <c r="D255" s="46" t="str">
        <f>IF(SUM(E255:I255)=0,"",SUM(E255:I255))</f>
        <v/>
      </c>
      <c r="E255" s="49"/>
      <c r="F255" s="49"/>
      <c r="G255" s="49"/>
      <c r="H255" s="49"/>
      <c r="I255" s="47"/>
      <c r="J255" s="47"/>
      <c r="K255" s="47"/>
      <c r="L255" s="47"/>
      <c r="M255" s="48"/>
      <c r="N255" s="47"/>
      <c r="O255" s="41"/>
      <c r="P255" s="75"/>
      <c r="Q255" s="82"/>
    </row>
    <row r="256" ht="15" customHeight="1" spans="1:17">
      <c r="A256" s="37" t="s">
        <v>347</v>
      </c>
      <c r="B256" s="38" t="str">
        <f>CONCATENATE($C$4,"19",C$234,A256)</f>
        <v>ING19820</v>
      </c>
      <c r="C256" s="48"/>
      <c r="D256" s="46" t="str">
        <f>IF(SUM(E256:I256)=0,"",SUM(E256:I256))</f>
        <v/>
      </c>
      <c r="E256" s="49"/>
      <c r="F256" s="49"/>
      <c r="G256" s="49"/>
      <c r="H256" s="49"/>
      <c r="I256" s="47"/>
      <c r="J256" s="47"/>
      <c r="K256" s="47"/>
      <c r="L256" s="47"/>
      <c r="M256" s="48"/>
      <c r="N256" s="47"/>
      <c r="O256" s="41"/>
      <c r="P256" s="75"/>
      <c r="Q256" s="82"/>
    </row>
    <row r="257" ht="15" customHeight="1" spans="1:17">
      <c r="A257" s="37" t="s">
        <v>348</v>
      </c>
      <c r="B257" s="38" t="str">
        <f>CONCATENATE($C$4,"19",C$234,A257)</f>
        <v>ING19821</v>
      </c>
      <c r="C257" s="48"/>
      <c r="D257" s="46" t="str">
        <f>IF(SUM(E257:I257)=0,"",SUM(E257:I257))</f>
        <v/>
      </c>
      <c r="E257" s="49"/>
      <c r="F257" s="49"/>
      <c r="G257" s="49"/>
      <c r="H257" s="49"/>
      <c r="I257" s="47"/>
      <c r="J257" s="47"/>
      <c r="K257" s="47"/>
      <c r="L257" s="47"/>
      <c r="M257" s="48"/>
      <c r="N257" s="47"/>
      <c r="O257" s="41"/>
      <c r="P257" s="75"/>
      <c r="Q257" s="82"/>
    </row>
    <row r="258" ht="15" customHeight="1" spans="1:17">
      <c r="A258" s="37" t="s">
        <v>349</v>
      </c>
      <c r="B258" s="38" t="str">
        <f>CONCATENATE($C$4,"19",C$234,A258)</f>
        <v>ING19822</v>
      </c>
      <c r="C258" s="48"/>
      <c r="D258" s="46" t="str">
        <f>IF(SUM(E258:I258)=0,"",SUM(E258:I258))</f>
        <v/>
      </c>
      <c r="E258" s="49"/>
      <c r="F258" s="49"/>
      <c r="G258" s="49"/>
      <c r="H258" s="49"/>
      <c r="I258" s="47"/>
      <c r="J258" s="47"/>
      <c r="K258" s="47"/>
      <c r="L258" s="47"/>
      <c r="M258" s="48"/>
      <c r="N258" s="47"/>
      <c r="O258" s="41"/>
      <c r="P258" s="75"/>
      <c r="Q258" s="82"/>
    </row>
    <row r="259" ht="15" customHeight="1" spans="1:17">
      <c r="A259" s="37" t="s">
        <v>350</v>
      </c>
      <c r="B259" s="38" t="str">
        <f>CONCATENATE($C$4,"19",C$234,A259)</f>
        <v>ING19823</v>
      </c>
      <c r="C259" s="48"/>
      <c r="D259" s="46" t="str">
        <f>IF(SUM(E259:I259)=0,"",SUM(E259:I259))</f>
        <v/>
      </c>
      <c r="E259" s="49"/>
      <c r="F259" s="49"/>
      <c r="G259" s="49"/>
      <c r="H259" s="49"/>
      <c r="I259" s="47"/>
      <c r="J259" s="47"/>
      <c r="K259" s="47"/>
      <c r="L259" s="47"/>
      <c r="M259" s="48"/>
      <c r="N259" s="47"/>
      <c r="O259" s="41"/>
      <c r="P259" s="75"/>
      <c r="Q259" s="82"/>
    </row>
    <row r="260" ht="15" customHeight="1" spans="1:17">
      <c r="A260" s="37" t="s">
        <v>351</v>
      </c>
      <c r="B260" s="38" t="str">
        <f>CONCATENATE($C$4,"19",C$234,A260)</f>
        <v>ING19824</v>
      </c>
      <c r="C260" s="48"/>
      <c r="D260" s="46" t="str">
        <f>IF(SUM(E260:I260)=0,"",SUM(E260:I260))</f>
        <v/>
      </c>
      <c r="E260" s="49"/>
      <c r="F260" s="49"/>
      <c r="G260" s="49"/>
      <c r="H260" s="49"/>
      <c r="I260" s="47"/>
      <c r="J260" s="47"/>
      <c r="K260" s="47"/>
      <c r="L260" s="47"/>
      <c r="M260" s="48"/>
      <c r="N260" s="47"/>
      <c r="O260" s="41"/>
      <c r="P260" s="75"/>
      <c r="Q260" s="82"/>
    </row>
    <row r="261" ht="15" customHeight="1" spans="1:17">
      <c r="A261" s="37" t="s">
        <v>352</v>
      </c>
      <c r="B261" s="38" t="str">
        <f>CONCATENATE($C$4,"19",C$234,A261)</f>
        <v>ING19825</v>
      </c>
      <c r="C261" s="48"/>
      <c r="D261" s="46" t="str">
        <f>IF(SUM(E261:I261)=0,"",SUM(E261:I261))</f>
        <v/>
      </c>
      <c r="E261" s="49"/>
      <c r="F261" s="49"/>
      <c r="G261" s="49"/>
      <c r="H261" s="49"/>
      <c r="I261" s="47"/>
      <c r="J261" s="47"/>
      <c r="K261" s="47"/>
      <c r="L261" s="47"/>
      <c r="M261" s="48"/>
      <c r="N261" s="47"/>
      <c r="O261" s="41"/>
      <c r="P261" s="75"/>
      <c r="Q261" s="82"/>
    </row>
    <row r="262" customHeight="1" spans="1:17">
      <c r="A262" s="50" t="s">
        <v>353</v>
      </c>
      <c r="B262" s="51"/>
      <c r="C262" s="52">
        <f>COUNTA(C237:C261)</f>
        <v>1</v>
      </c>
      <c r="D262" s="53">
        <f t="shared" ref="D262:H262" si="38">SUM(D237:D261)</f>
        <v>6</v>
      </c>
      <c r="E262" s="53">
        <f>SUM(E237:E261)</f>
        <v>6</v>
      </c>
      <c r="F262" s="53">
        <f>SUM(F237:F261)</f>
        <v>0</v>
      </c>
      <c r="G262" s="53">
        <f>SUM(G237:G261)</f>
        <v>0</v>
      </c>
      <c r="H262" s="53">
        <f>SUM(H237:H261)</f>
        <v>0</v>
      </c>
      <c r="I262" s="53">
        <f t="shared" ref="I262:L262" si="39">COUNTIF(I237:I261,"=V")</f>
        <v>0</v>
      </c>
      <c r="J262" s="53">
        <f>COUNTIF(J237:J261,"=V")</f>
        <v>1</v>
      </c>
      <c r="K262" s="53">
        <f>COUNTIF(K237:K261,"=V")</f>
        <v>0</v>
      </c>
      <c r="L262" s="53">
        <f>COUNTIF(L237:L261,"=V")</f>
        <v>0</v>
      </c>
      <c r="M262" s="77"/>
      <c r="N262" s="53">
        <f>COUNTIF(N237:N261,"=V")</f>
        <v>0</v>
      </c>
      <c r="O262" s="53"/>
      <c r="P262" s="79" t="s">
        <v>354</v>
      </c>
      <c r="Q262" s="83">
        <f>SUMIF(Q237:Q261,"&lt;&gt;V",D237:D261)</f>
        <v>6</v>
      </c>
    </row>
    <row r="263" ht="15" customHeight="1" spans="9:9">
      <c r="I263" s="80" t="str">
        <f>IF(C262&lt;&gt;SUM(I262:L262),"Warning!! Pastikan hanya memilih salah satu jenis matakuliah atau Pastikan setiap matakuliah sudah memilih satu jenis matakuliah","")</f>
        <v/>
      </c>
    </row>
    <row r="266" customHeight="1" spans="1:1">
      <c r="A266" s="5" t="s">
        <v>426</v>
      </c>
    </row>
    <row r="267" s="5" customFormat="1" customHeight="1" spans="1:17">
      <c r="A267" s="5" t="s">
        <v>427</v>
      </c>
      <c r="Q267" s="6"/>
    </row>
    <row r="268" s="5" customFormat="1" customHeight="1" spans="1:17">
      <c r="A268" s="5" t="s">
        <v>428</v>
      </c>
      <c r="Q268" s="6"/>
    </row>
    <row r="269" s="5" customFormat="1" customHeight="1" spans="17:17">
      <c r="Q269" s="6"/>
    </row>
    <row r="270" s="5" customFormat="1" customHeight="1" spans="17:17">
      <c r="Q270" s="6"/>
    </row>
    <row r="272" customHeight="1" spans="1:4">
      <c r="A272" s="111" t="s">
        <v>429</v>
      </c>
      <c r="B272" s="112"/>
      <c r="C272" s="112"/>
      <c r="D272" s="113"/>
    </row>
    <row r="273" customHeight="1" spans="1:6">
      <c r="A273" s="114" t="s">
        <v>430</v>
      </c>
      <c r="B273" s="115"/>
      <c r="C273" s="116"/>
      <c r="D273" s="117">
        <v>6</v>
      </c>
      <c r="E273" s="118"/>
      <c r="F273" s="119"/>
    </row>
    <row r="274" s="5" customFormat="1" customHeight="1" spans="1:17">
      <c r="A274" s="120"/>
      <c r="B274" s="121"/>
      <c r="C274" s="122"/>
      <c r="D274" s="123"/>
      <c r="E274" s="118"/>
      <c r="F274" s="119"/>
      <c r="Q274" s="6"/>
    </row>
    <row r="275" ht="30" customHeight="1" spans="1:5">
      <c r="A275" s="124" t="s">
        <v>202</v>
      </c>
      <c r="B275" s="124" t="s">
        <v>297</v>
      </c>
      <c r="C275" s="124" t="s">
        <v>431</v>
      </c>
      <c r="D275" s="124" t="s">
        <v>300</v>
      </c>
      <c r="E275" s="125" t="s">
        <v>432</v>
      </c>
    </row>
    <row r="276" customHeight="1" spans="1:5">
      <c r="A276" s="126">
        <v>1</v>
      </c>
      <c r="B276" s="44" t="s">
        <v>433</v>
      </c>
      <c r="C276" s="127"/>
      <c r="D276" s="46"/>
      <c r="E276" s="44"/>
    </row>
    <row r="277" customHeight="1" spans="1:5">
      <c r="A277" s="126">
        <v>2</v>
      </c>
      <c r="B277" s="44" t="s">
        <v>434</v>
      </c>
      <c r="C277" s="127"/>
      <c r="D277" s="46"/>
      <c r="E277" s="44"/>
    </row>
    <row r="278" customHeight="1" spans="1:5">
      <c r="A278" s="126">
        <v>3</v>
      </c>
      <c r="B278" s="44" t="s">
        <v>435</v>
      </c>
      <c r="C278" s="127"/>
      <c r="D278" s="46"/>
      <c r="E278" s="44"/>
    </row>
    <row r="279" customHeight="1" spans="1:5">
      <c r="A279" s="126">
        <v>4</v>
      </c>
      <c r="B279" s="44" t="s">
        <v>436</v>
      </c>
      <c r="C279" s="127"/>
      <c r="D279" s="46"/>
      <c r="E279" s="44"/>
    </row>
    <row r="280" customHeight="1" spans="1:5">
      <c r="A280" s="126">
        <v>5</v>
      </c>
      <c r="B280" s="44" t="s">
        <v>437</v>
      </c>
      <c r="C280" s="127"/>
      <c r="D280" s="46"/>
      <c r="E280" s="44"/>
    </row>
    <row r="281" customHeight="1" spans="1:5">
      <c r="A281" s="126">
        <v>6</v>
      </c>
      <c r="B281" s="44" t="s">
        <v>438</v>
      </c>
      <c r="C281" s="127"/>
      <c r="D281" s="46"/>
      <c r="E281" s="44"/>
    </row>
    <row r="282" customHeight="1" spans="1:5">
      <c r="A282" s="126">
        <v>7</v>
      </c>
      <c r="B282" s="44" t="s">
        <v>439</v>
      </c>
      <c r="C282" s="127"/>
      <c r="D282" s="46"/>
      <c r="E282" s="44"/>
    </row>
    <row r="283" s="5" customFormat="1" customHeight="1" spans="1:17">
      <c r="A283" s="126">
        <v>8</v>
      </c>
      <c r="B283" s="44" t="s">
        <v>440</v>
      </c>
      <c r="C283" s="128"/>
      <c r="D283" s="46"/>
      <c r="E283" s="44"/>
      <c r="Q283" s="6"/>
    </row>
    <row r="284" s="5" customFormat="1" customHeight="1" spans="1:17">
      <c r="A284" s="126">
        <v>9</v>
      </c>
      <c r="B284" s="44" t="s">
        <v>441</v>
      </c>
      <c r="C284" s="129"/>
      <c r="D284" s="46"/>
      <c r="E284" s="44"/>
      <c r="Q284" s="6"/>
    </row>
    <row r="285" s="5" customFormat="1" customHeight="1" spans="1:17">
      <c r="A285" s="126">
        <v>10</v>
      </c>
      <c r="B285" s="44" t="s">
        <v>442</v>
      </c>
      <c r="C285" s="129"/>
      <c r="D285" s="46"/>
      <c r="E285" s="44"/>
      <c r="Q285" s="6"/>
    </row>
    <row r="286" s="5" customFormat="1" customHeight="1" spans="1:17">
      <c r="A286" s="126">
        <v>11</v>
      </c>
      <c r="B286" s="44" t="s">
        <v>443</v>
      </c>
      <c r="C286" s="129"/>
      <c r="D286" s="46"/>
      <c r="E286" s="44"/>
      <c r="Q286" s="6"/>
    </row>
    <row r="287" s="5" customFormat="1" customHeight="1" spans="1:17">
      <c r="A287" s="126">
        <v>12</v>
      </c>
      <c r="B287" s="44" t="s">
        <v>444</v>
      </c>
      <c r="C287" s="129"/>
      <c r="D287" s="46"/>
      <c r="E287" s="44"/>
      <c r="Q287" s="6"/>
    </row>
    <row r="288" s="5" customFormat="1" customHeight="1" spans="1:17">
      <c r="A288" s="126">
        <v>13</v>
      </c>
      <c r="B288" s="44" t="s">
        <v>445</v>
      </c>
      <c r="C288" s="129"/>
      <c r="D288" s="46"/>
      <c r="E288" s="44"/>
      <c r="Q288" s="6"/>
    </row>
    <row r="289" s="5" customFormat="1" customHeight="1" spans="1:17">
      <c r="A289" s="126">
        <v>14</v>
      </c>
      <c r="B289" s="44" t="s">
        <v>446</v>
      </c>
      <c r="C289" s="130" t="str">
        <f>IFERROR(VLOOKUP(B289,matakuliah,2,FALSE),"")</f>
        <v/>
      </c>
      <c r="D289" s="126" t="str">
        <f>IFERROR(VLOOKUP(B289,matakuliah,3,FALSE),"")</f>
        <v/>
      </c>
      <c r="E289" s="44"/>
      <c r="Q289" s="6"/>
    </row>
    <row r="290" s="5" customFormat="1" customHeight="1" spans="1:17">
      <c r="A290" s="126">
        <v>15</v>
      </c>
      <c r="B290" s="44" t="s">
        <v>447</v>
      </c>
      <c r="C290" s="130" t="str">
        <f>IFERROR(VLOOKUP(B290,matakuliah,2,FALSE),"")</f>
        <v/>
      </c>
      <c r="D290" s="126" t="str">
        <f>IFERROR(VLOOKUP(B290,matakuliah,3,FALSE),"")</f>
        <v/>
      </c>
      <c r="E290" s="44"/>
      <c r="Q290" s="6"/>
    </row>
    <row r="291" s="5" customFormat="1" customHeight="1" spans="1:17">
      <c r="A291" s="126">
        <v>16</v>
      </c>
      <c r="B291" s="44" t="s">
        <v>448</v>
      </c>
      <c r="C291" s="130" t="str">
        <f>IFERROR(VLOOKUP(B291,matakuliah,2,FALSE),"")</f>
        <v/>
      </c>
      <c r="D291" s="126" t="str">
        <f>IFERROR(VLOOKUP(B291,matakuliah,3,FALSE),"")</f>
        <v/>
      </c>
      <c r="E291" s="44"/>
      <c r="Q291" s="6"/>
    </row>
    <row r="292" customHeight="1" spans="1:5">
      <c r="A292" s="126">
        <v>17</v>
      </c>
      <c r="B292" s="44" t="s">
        <v>449</v>
      </c>
      <c r="C292" s="130" t="str">
        <f>IFERROR(VLOOKUP(B292,matakuliah,2,FALSE),"")</f>
        <v/>
      </c>
      <c r="D292" s="126" t="str">
        <f>IFERROR(VLOOKUP(B292,matakuliah,3,FALSE),"")</f>
        <v/>
      </c>
      <c r="E292" s="44"/>
    </row>
    <row r="293" customHeight="1" spans="1:5">
      <c r="A293" s="126">
        <v>18</v>
      </c>
      <c r="B293" s="44" t="s">
        <v>450</v>
      </c>
      <c r="C293" s="130" t="str">
        <f>IFERROR(VLOOKUP(B293,matakuliah,2,FALSE),"")</f>
        <v/>
      </c>
      <c r="D293" s="126" t="str">
        <f>IFERROR(VLOOKUP(B293,matakuliah,3,FALSE),"")</f>
        <v/>
      </c>
      <c r="E293" s="44"/>
    </row>
    <row r="294" s="5" customFormat="1" customHeight="1" spans="1:17">
      <c r="A294" s="126">
        <v>19</v>
      </c>
      <c r="B294" s="44" t="s">
        <v>451</v>
      </c>
      <c r="C294" s="130" t="str">
        <f>IFERROR(VLOOKUP(B294,matakuliah,2,FALSE),"")</f>
        <v/>
      </c>
      <c r="D294" s="126" t="str">
        <f>IFERROR(VLOOKUP(B294,matakuliah,3,FALSE),"")</f>
        <v/>
      </c>
      <c r="E294" s="44"/>
      <c r="Q294" s="6"/>
    </row>
    <row r="295" s="5" customFormat="1" customHeight="1" spans="1:17">
      <c r="A295" s="126">
        <v>20</v>
      </c>
      <c r="B295" s="44" t="s">
        <v>452</v>
      </c>
      <c r="C295" s="130" t="str">
        <f>IFERROR(VLOOKUP(B295,matakuliah,2,FALSE),"")</f>
        <v/>
      </c>
      <c r="D295" s="126" t="str">
        <f>IFERROR(VLOOKUP(B295,matakuliah,3,FALSE),"")</f>
        <v/>
      </c>
      <c r="E295" s="44"/>
      <c r="Q295" s="6"/>
    </row>
    <row r="296" customHeight="1" spans="1:5">
      <c r="A296" s="126">
        <v>21</v>
      </c>
      <c r="B296" s="44" t="s">
        <v>453</v>
      </c>
      <c r="C296" s="130" t="str">
        <f>IFERROR(VLOOKUP(B296,matakuliah,2,FALSE),"")</f>
        <v/>
      </c>
      <c r="D296" s="126" t="str">
        <f>IFERROR(VLOOKUP(B296,matakuliah,3,FALSE),"")</f>
        <v/>
      </c>
      <c r="E296" s="44"/>
    </row>
    <row r="297" customHeight="1" spans="1:5">
      <c r="A297" s="131" t="s">
        <v>454</v>
      </c>
      <c r="B297" s="131"/>
      <c r="C297" s="131"/>
      <c r="D297" s="132">
        <f>IFERROR(D273*D276,0)</f>
        <v>0</v>
      </c>
      <c r="E297" s="131"/>
    </row>
    <row r="300" customHeight="1" spans="1:4">
      <c r="A300" s="111" t="s">
        <v>455</v>
      </c>
      <c r="B300" s="112"/>
      <c r="C300" s="112"/>
      <c r="D300" s="113"/>
    </row>
    <row r="301" customHeight="1" spans="1:4">
      <c r="A301" s="114" t="s">
        <v>430</v>
      </c>
      <c r="B301" s="115"/>
      <c r="C301" s="116"/>
      <c r="D301" s="117">
        <v>1</v>
      </c>
    </row>
    <row r="302" customHeight="1" spans="1:4">
      <c r="A302" s="120"/>
      <c r="B302" s="121"/>
      <c r="C302" s="122"/>
      <c r="D302" s="123"/>
    </row>
    <row r="303" ht="33.75" customHeight="1" spans="1:5">
      <c r="A303" s="133" t="s">
        <v>202</v>
      </c>
      <c r="B303" s="133" t="s">
        <v>297</v>
      </c>
      <c r="C303" s="133" t="s">
        <v>431</v>
      </c>
      <c r="D303" s="133" t="s">
        <v>300</v>
      </c>
      <c r="E303" s="125" t="s">
        <v>432</v>
      </c>
    </row>
    <row r="304" customHeight="1" spans="1:5">
      <c r="A304" s="126">
        <v>1</v>
      </c>
      <c r="B304" s="44" t="s">
        <v>456</v>
      </c>
      <c r="C304" s="130" t="str">
        <f>IFERROR(VLOOKUP(B304,matakuliah,2,FALSE),"")</f>
        <v/>
      </c>
      <c r="D304" s="126" t="str">
        <f>IFERROR(VLOOKUP(B304,matakuliah,3,FALSE),"")</f>
        <v/>
      </c>
      <c r="E304" s="44">
        <v>4</v>
      </c>
    </row>
    <row r="305" customHeight="1" spans="1:5">
      <c r="A305" s="126">
        <v>2</v>
      </c>
      <c r="B305" s="44" t="s">
        <v>457</v>
      </c>
      <c r="C305" s="130" t="str">
        <f>IFERROR(VLOOKUP(B305,matakuliah,2,FALSE),"")</f>
        <v/>
      </c>
      <c r="D305" s="126" t="str">
        <f>IFERROR(VLOOKUP(B305,matakuliah,3,FALSE),"")</f>
        <v/>
      </c>
      <c r="E305" s="44">
        <v>4</v>
      </c>
    </row>
    <row r="306" customHeight="1" spans="1:5">
      <c r="A306" s="126">
        <v>3</v>
      </c>
      <c r="B306" s="44" t="s">
        <v>458</v>
      </c>
      <c r="C306" s="130" t="str">
        <f>IFERROR(VLOOKUP(B306,matakuliah,2,FALSE),"")</f>
        <v/>
      </c>
      <c r="D306" s="126" t="str">
        <f>IFERROR(VLOOKUP(B306,matakuliah,3,FALSE),"")</f>
        <v/>
      </c>
      <c r="E306" s="44">
        <v>4</v>
      </c>
    </row>
    <row r="307" customHeight="1" spans="1:5">
      <c r="A307" s="126">
        <v>4</v>
      </c>
      <c r="B307" s="44" t="s">
        <v>459</v>
      </c>
      <c r="C307" s="130" t="str">
        <f>IFERROR(VLOOKUP(B307,matakuliah,2,FALSE),"")</f>
        <v/>
      </c>
      <c r="D307" s="126" t="str">
        <f>IFERROR(VLOOKUP(B307,matakuliah,3,FALSE),"")</f>
        <v/>
      </c>
      <c r="E307" s="44">
        <v>4</v>
      </c>
    </row>
    <row r="308" customHeight="1" spans="1:5">
      <c r="A308" s="126">
        <v>5</v>
      </c>
      <c r="B308" s="44" t="s">
        <v>460</v>
      </c>
      <c r="C308" s="130" t="str">
        <f>IFERROR(VLOOKUP(B308,matakuliah,2,FALSE),"")</f>
        <v/>
      </c>
      <c r="D308" s="126" t="str">
        <f>IFERROR(VLOOKUP(B308,matakuliah,3,FALSE),"")</f>
        <v/>
      </c>
      <c r="E308" s="44">
        <v>4</v>
      </c>
    </row>
    <row r="309" customHeight="1" spans="1:5">
      <c r="A309" s="126">
        <v>6</v>
      </c>
      <c r="B309" s="44" t="s">
        <v>461</v>
      </c>
      <c r="C309" s="130" t="str">
        <f>IFERROR(VLOOKUP(B309,matakuliah,2,FALSE),"")</f>
        <v/>
      </c>
      <c r="D309" s="126" t="str">
        <f>IFERROR(VLOOKUP(B309,matakuliah,3,FALSE),"")</f>
        <v/>
      </c>
      <c r="E309" s="44">
        <v>4</v>
      </c>
    </row>
    <row r="310" customHeight="1" spans="1:5">
      <c r="A310" s="126">
        <v>7</v>
      </c>
      <c r="B310" s="44"/>
      <c r="C310" s="130" t="str">
        <f>IFERROR(VLOOKUP(B310,matakuliah,2,FALSE),"")</f>
        <v/>
      </c>
      <c r="D310" s="126" t="str">
        <f>IFERROR(VLOOKUP(B310,matakuliah,3,FALSE),"")</f>
        <v/>
      </c>
      <c r="E310" s="44"/>
    </row>
    <row r="311" customHeight="1" spans="1:5">
      <c r="A311" s="126">
        <v>8</v>
      </c>
      <c r="B311" s="44"/>
      <c r="C311" s="130" t="str">
        <f>IFERROR(VLOOKUP(B311,matakuliah,2,FALSE),"")</f>
        <v/>
      </c>
      <c r="D311" s="126" t="str">
        <f>IFERROR(VLOOKUP(B311,matakuliah,3,FALSE),"")</f>
        <v/>
      </c>
      <c r="E311" s="44"/>
    </row>
    <row r="312" s="5" customFormat="1" customHeight="1" spans="1:17">
      <c r="A312" s="126">
        <v>9</v>
      </c>
      <c r="B312" s="44"/>
      <c r="C312" s="130" t="str">
        <f>IFERROR(VLOOKUP(B312,matakuliah,2,FALSE),"")</f>
        <v/>
      </c>
      <c r="D312" s="126" t="str">
        <f>IFERROR(VLOOKUP(B312,matakuliah,3,FALSE),"")</f>
        <v/>
      </c>
      <c r="E312" s="44"/>
      <c r="Q312" s="6"/>
    </row>
    <row r="313" s="5" customFormat="1" customHeight="1" spans="1:17">
      <c r="A313" s="126">
        <v>10</v>
      </c>
      <c r="B313" s="44"/>
      <c r="C313" s="130" t="str">
        <f>IFERROR(VLOOKUP(B313,matakuliah,2,FALSE),"")</f>
        <v/>
      </c>
      <c r="D313" s="126" t="str">
        <f>IFERROR(VLOOKUP(B313,matakuliah,3,FALSE),"")</f>
        <v/>
      </c>
      <c r="E313" s="44"/>
      <c r="Q313" s="6"/>
    </row>
    <row r="314" s="5" customFormat="1" customHeight="1" spans="1:17">
      <c r="A314" s="126">
        <v>11</v>
      </c>
      <c r="B314" s="44"/>
      <c r="C314" s="130" t="str">
        <f>IFERROR(VLOOKUP(B314,matakuliah,2,FALSE),"")</f>
        <v/>
      </c>
      <c r="D314" s="126" t="str">
        <f>IFERROR(VLOOKUP(B314,matakuliah,3,FALSE),"")</f>
        <v/>
      </c>
      <c r="E314" s="44"/>
      <c r="Q314" s="6"/>
    </row>
    <row r="315" s="5" customFormat="1" customHeight="1" spans="1:17">
      <c r="A315" s="126">
        <v>12</v>
      </c>
      <c r="B315" s="44"/>
      <c r="C315" s="130" t="str">
        <f>IFERROR(VLOOKUP(B315,matakuliah,2,FALSE),"")</f>
        <v/>
      </c>
      <c r="D315" s="126" t="str">
        <f>IFERROR(VLOOKUP(B315,matakuliah,3,FALSE),"")</f>
        <v/>
      </c>
      <c r="E315" s="44"/>
      <c r="Q315" s="6"/>
    </row>
    <row r="316" s="5" customFormat="1" customHeight="1" spans="1:17">
      <c r="A316" s="126">
        <v>13</v>
      </c>
      <c r="B316" s="44"/>
      <c r="C316" s="130" t="str">
        <f>IFERROR(VLOOKUP(B316,matakuliah,2,FALSE),"")</f>
        <v/>
      </c>
      <c r="D316" s="126" t="str">
        <f>IFERROR(VLOOKUP(B316,matakuliah,3,FALSE),"")</f>
        <v/>
      </c>
      <c r="E316" s="44"/>
      <c r="Q316" s="6"/>
    </row>
    <row r="317" s="5" customFormat="1" customHeight="1" spans="1:17">
      <c r="A317" s="126">
        <v>14</v>
      </c>
      <c r="B317" s="44"/>
      <c r="C317" s="130" t="str">
        <f>IFERROR(VLOOKUP(B317,matakuliah,2,FALSE),"")</f>
        <v/>
      </c>
      <c r="D317" s="126" t="str">
        <f>IFERROR(VLOOKUP(B317,matakuliah,3,FALSE),"")</f>
        <v/>
      </c>
      <c r="E317" s="44"/>
      <c r="Q317" s="6"/>
    </row>
    <row r="318" customHeight="1" spans="1:5">
      <c r="A318" s="126">
        <v>15</v>
      </c>
      <c r="B318" s="44"/>
      <c r="C318" s="130" t="str">
        <f>IFERROR(VLOOKUP(B318,matakuliah,2,FALSE),"")</f>
        <v/>
      </c>
      <c r="D318" s="126" t="str">
        <f>IFERROR(VLOOKUP(B318,matakuliah,3,FALSE),"")</f>
        <v/>
      </c>
      <c r="E318" s="44"/>
    </row>
    <row r="319" customHeight="1" spans="1:5">
      <c r="A319" s="126">
        <v>16</v>
      </c>
      <c r="B319" s="44"/>
      <c r="C319" s="130" t="str">
        <f>IFERROR(VLOOKUP(B319,matakuliah,2,FALSE),"")</f>
        <v/>
      </c>
      <c r="D319" s="126" t="str">
        <f>IFERROR(VLOOKUP(B319,matakuliah,3,FALSE),"")</f>
        <v/>
      </c>
      <c r="E319" s="44"/>
    </row>
    <row r="320" customHeight="1" spans="1:5">
      <c r="A320" s="126">
        <v>17</v>
      </c>
      <c r="B320" s="44"/>
      <c r="C320" s="130" t="str">
        <f>IFERROR(VLOOKUP(B320,matakuliah,2,FALSE),"")</f>
        <v/>
      </c>
      <c r="D320" s="126" t="str">
        <f>IFERROR(VLOOKUP(B320,matakuliah,3,FALSE),"")</f>
        <v/>
      </c>
      <c r="E320" s="44"/>
    </row>
    <row r="321" customHeight="1" spans="1:5">
      <c r="A321" s="126">
        <v>18</v>
      </c>
      <c r="B321" s="44"/>
      <c r="C321" s="130" t="str">
        <f>IFERROR(VLOOKUP(B321,matakuliah,2,FALSE),"")</f>
        <v/>
      </c>
      <c r="D321" s="126" t="str">
        <f>IFERROR(VLOOKUP(B321,matakuliah,3,FALSE),"")</f>
        <v/>
      </c>
      <c r="E321" s="44"/>
    </row>
    <row r="322" customHeight="1" spans="1:5">
      <c r="A322" s="126">
        <v>19</v>
      </c>
      <c r="B322" s="44"/>
      <c r="C322" s="130" t="str">
        <f>IFERROR(VLOOKUP(B322,matakuliah,2,FALSE),"")</f>
        <v/>
      </c>
      <c r="D322" s="126" t="str">
        <f>IFERROR(VLOOKUP(B322,matakuliah,3,FALSE),"")</f>
        <v/>
      </c>
      <c r="E322" s="44"/>
    </row>
    <row r="323" customHeight="1" spans="1:5">
      <c r="A323" s="126">
        <v>20</v>
      </c>
      <c r="B323" s="44"/>
      <c r="C323" s="130" t="str">
        <f>IFERROR(VLOOKUP(B323,matakuliah,2,FALSE),"")</f>
        <v/>
      </c>
      <c r="D323" s="126" t="str">
        <f>IFERROR(VLOOKUP(B323,matakuliah,3,FALSE),"")</f>
        <v/>
      </c>
      <c r="E323" s="44"/>
    </row>
    <row r="324" customHeight="1" spans="1:5">
      <c r="A324" s="126">
        <v>21</v>
      </c>
      <c r="B324" s="44"/>
      <c r="C324" s="130" t="str">
        <f>IFERROR(VLOOKUP(B324,matakuliah,2,FALSE),"")</f>
        <v/>
      </c>
      <c r="D324" s="126" t="str">
        <f>IFERROR(VLOOKUP(B324,matakuliah,3,FALSE),"")</f>
        <v/>
      </c>
      <c r="E324" s="44"/>
    </row>
    <row r="325" customHeight="1" spans="1:5">
      <c r="A325" s="131" t="s">
        <v>454</v>
      </c>
      <c r="B325" s="131"/>
      <c r="C325" s="131"/>
      <c r="D325" s="132">
        <f>IFERROR(D301*D304,0)</f>
        <v>0</v>
      </c>
      <c r="E325" s="131"/>
    </row>
    <row r="328" customHeight="1" spans="1:4">
      <c r="A328" s="111" t="s">
        <v>462</v>
      </c>
      <c r="B328" s="112"/>
      <c r="C328" s="112"/>
      <c r="D328" s="113"/>
    </row>
    <row r="329" customHeight="1" spans="1:4">
      <c r="A329" s="114" t="s">
        <v>430</v>
      </c>
      <c r="B329" s="115"/>
      <c r="C329" s="116"/>
      <c r="D329" s="117">
        <v>0</v>
      </c>
    </row>
    <row r="330" customHeight="1" spans="1:4">
      <c r="A330" s="120"/>
      <c r="B330" s="121"/>
      <c r="C330" s="122"/>
      <c r="D330" s="123"/>
    </row>
    <row r="331" ht="36" customHeight="1" spans="1:5">
      <c r="A331" s="133" t="s">
        <v>202</v>
      </c>
      <c r="B331" s="133" t="s">
        <v>297</v>
      </c>
      <c r="C331" s="133" t="s">
        <v>431</v>
      </c>
      <c r="D331" s="133" t="s">
        <v>300</v>
      </c>
      <c r="E331" s="125" t="s">
        <v>432</v>
      </c>
    </row>
    <row r="332" customHeight="1" spans="1:5">
      <c r="A332" s="126">
        <v>1</v>
      </c>
      <c r="B332" s="44"/>
      <c r="C332" s="130" t="str">
        <f>IFERROR(VLOOKUP(B332,matakuliah,2,FALSE),"")</f>
        <v/>
      </c>
      <c r="D332" s="126" t="str">
        <f>IFERROR(VLOOKUP(B332,matakuliah,3,FALSE),"")</f>
        <v/>
      </c>
      <c r="E332" s="44"/>
    </row>
    <row r="333" customHeight="1" spans="1:5">
      <c r="A333" s="126">
        <v>2</v>
      </c>
      <c r="B333" s="44"/>
      <c r="C333" s="130" t="str">
        <f>IFERROR(VLOOKUP(B333,matakuliah,2,FALSE),"")</f>
        <v/>
      </c>
      <c r="D333" s="126" t="str">
        <f>IFERROR(VLOOKUP(B333,matakuliah,3,FALSE),"")</f>
        <v/>
      </c>
      <c r="E333" s="44"/>
    </row>
    <row r="334" customHeight="1" spans="1:5">
      <c r="A334" s="126">
        <v>3</v>
      </c>
      <c r="B334" s="44"/>
      <c r="C334" s="130" t="str">
        <f>IFERROR(VLOOKUP(B334,matakuliah,2,FALSE),"")</f>
        <v/>
      </c>
      <c r="D334" s="126" t="str">
        <f>IFERROR(VLOOKUP(B334,matakuliah,3,FALSE),"")</f>
        <v/>
      </c>
      <c r="E334" s="44"/>
    </row>
    <row r="335" customHeight="1" spans="1:5">
      <c r="A335" s="126">
        <v>4</v>
      </c>
      <c r="B335" s="44"/>
      <c r="C335" s="130" t="str">
        <f>IFERROR(VLOOKUP(B335,matakuliah,2,FALSE),"")</f>
        <v/>
      </c>
      <c r="D335" s="126" t="str">
        <f>IFERROR(VLOOKUP(B335,matakuliah,3,FALSE),"")</f>
        <v/>
      </c>
      <c r="E335" s="44"/>
    </row>
    <row r="336" customHeight="1" spans="1:5">
      <c r="A336" s="126">
        <v>5</v>
      </c>
      <c r="B336" s="44"/>
      <c r="C336" s="130" t="str">
        <f>IFERROR(VLOOKUP(B336,matakuliah,2,FALSE),"")</f>
        <v/>
      </c>
      <c r="D336" s="126" t="str">
        <f>IFERROR(VLOOKUP(B336,matakuliah,3,FALSE),"")</f>
        <v/>
      </c>
      <c r="E336" s="44"/>
    </row>
    <row r="337" customHeight="1" spans="1:5">
      <c r="A337" s="126">
        <v>6</v>
      </c>
      <c r="B337" s="44"/>
      <c r="C337" s="130" t="str">
        <f>IFERROR(VLOOKUP(B337,matakuliah,2,FALSE),"")</f>
        <v/>
      </c>
      <c r="D337" s="126" t="str">
        <f>IFERROR(VLOOKUP(B337,matakuliah,3,FALSE),"")</f>
        <v/>
      </c>
      <c r="E337" s="44"/>
    </row>
    <row r="338" customHeight="1" spans="1:5">
      <c r="A338" s="126">
        <v>7</v>
      </c>
      <c r="B338" s="44"/>
      <c r="C338" s="130" t="str">
        <f>IFERROR(VLOOKUP(B338,matakuliah,2,FALSE),"")</f>
        <v/>
      </c>
      <c r="D338" s="126" t="str">
        <f>IFERROR(VLOOKUP(B338,matakuliah,3,FALSE),"")</f>
        <v/>
      </c>
      <c r="E338" s="44"/>
    </row>
    <row r="339" customHeight="1" spans="1:5">
      <c r="A339" s="126">
        <v>8</v>
      </c>
      <c r="B339" s="44"/>
      <c r="C339" s="130" t="str">
        <f>IFERROR(VLOOKUP(B339,matakuliah,2,FALSE),"")</f>
        <v/>
      </c>
      <c r="D339" s="126" t="str">
        <f>IFERROR(VLOOKUP(B339,matakuliah,3,FALSE),"")</f>
        <v/>
      </c>
      <c r="E339" s="44"/>
    </row>
    <row r="340" customHeight="1" spans="1:5">
      <c r="A340" s="126">
        <v>9</v>
      </c>
      <c r="B340" s="44"/>
      <c r="C340" s="130" t="str">
        <f>IFERROR(VLOOKUP(B340,matakuliah,2,FALSE),"")</f>
        <v/>
      </c>
      <c r="D340" s="126" t="str">
        <f>IFERROR(VLOOKUP(B340,matakuliah,3,FALSE),"")</f>
        <v/>
      </c>
      <c r="E340" s="44"/>
    </row>
    <row r="341" customHeight="1" spans="1:5">
      <c r="A341" s="126">
        <v>10</v>
      </c>
      <c r="B341" s="44"/>
      <c r="C341" s="130" t="str">
        <f>IFERROR(VLOOKUP(B341,matakuliah,2,FALSE),"")</f>
        <v/>
      </c>
      <c r="D341" s="126" t="str">
        <f>IFERROR(VLOOKUP(B341,matakuliah,3,FALSE),"")</f>
        <v/>
      </c>
      <c r="E341" s="44"/>
    </row>
    <row r="342" customHeight="1" spans="1:5">
      <c r="A342" s="126">
        <v>11</v>
      </c>
      <c r="B342" s="44"/>
      <c r="C342" s="130" t="str">
        <f>IFERROR(VLOOKUP(B342,matakuliah,2,FALSE),"")</f>
        <v/>
      </c>
      <c r="D342" s="126" t="str">
        <f>IFERROR(VLOOKUP(B342,matakuliah,3,FALSE),"")</f>
        <v/>
      </c>
      <c r="E342" s="44"/>
    </row>
    <row r="343" customHeight="1" spans="1:5">
      <c r="A343" s="126">
        <v>12</v>
      </c>
      <c r="B343" s="44"/>
      <c r="C343" s="130" t="str">
        <f>IFERROR(VLOOKUP(B343,matakuliah,2,FALSE),"")</f>
        <v/>
      </c>
      <c r="D343" s="126" t="str">
        <f>IFERROR(VLOOKUP(B343,matakuliah,3,FALSE),"")</f>
        <v/>
      </c>
      <c r="E343" s="44"/>
    </row>
    <row r="344" customHeight="1" spans="1:5">
      <c r="A344" s="126">
        <v>13</v>
      </c>
      <c r="B344" s="44"/>
      <c r="C344" s="130" t="str">
        <f>IFERROR(VLOOKUP(B344,matakuliah,2,FALSE),"")</f>
        <v/>
      </c>
      <c r="D344" s="126" t="str">
        <f>IFERROR(VLOOKUP(B344,matakuliah,3,FALSE),"")</f>
        <v/>
      </c>
      <c r="E344" s="44"/>
    </row>
    <row r="345" customHeight="1" spans="1:5">
      <c r="A345" s="126">
        <v>14</v>
      </c>
      <c r="B345" s="44"/>
      <c r="C345" s="130" t="str">
        <f>IFERROR(VLOOKUP(B345,matakuliah,2,FALSE),"")</f>
        <v/>
      </c>
      <c r="D345" s="126" t="str">
        <f>IFERROR(VLOOKUP(B345,matakuliah,3,FALSE),"")</f>
        <v/>
      </c>
      <c r="E345" s="44"/>
    </row>
    <row r="346" customHeight="1" spans="1:5">
      <c r="A346" s="126">
        <v>15</v>
      </c>
      <c r="B346" s="44"/>
      <c r="C346" s="130" t="str">
        <f>IFERROR(VLOOKUP(B346,matakuliah,2,FALSE),"")</f>
        <v/>
      </c>
      <c r="D346" s="126" t="str">
        <f>IFERROR(VLOOKUP(B346,matakuliah,3,FALSE),"")</f>
        <v/>
      </c>
      <c r="E346" s="44"/>
    </row>
    <row r="347" customHeight="1" spans="1:5">
      <c r="A347" s="131" t="s">
        <v>454</v>
      </c>
      <c r="B347" s="131"/>
      <c r="C347" s="131"/>
      <c r="D347" s="132">
        <f>IFERROR(D329*D332,0)</f>
        <v>0</v>
      </c>
      <c r="E347" s="131"/>
    </row>
    <row r="350" customHeight="1" spans="1:4">
      <c r="A350" s="111" t="s">
        <v>463</v>
      </c>
      <c r="B350" s="112"/>
      <c r="C350" s="112"/>
      <c r="D350" s="113"/>
    </row>
    <row r="351" customHeight="1" spans="1:4">
      <c r="A351" s="114" t="s">
        <v>430</v>
      </c>
      <c r="B351" s="115"/>
      <c r="C351" s="116"/>
      <c r="D351" s="117">
        <v>0</v>
      </c>
    </row>
    <row r="352" customHeight="1" spans="1:4">
      <c r="A352" s="120"/>
      <c r="B352" s="121"/>
      <c r="C352" s="122"/>
      <c r="D352" s="123"/>
    </row>
    <row r="353" ht="30.75" customHeight="1" spans="1:5">
      <c r="A353" s="133" t="s">
        <v>202</v>
      </c>
      <c r="B353" s="133" t="s">
        <v>297</v>
      </c>
      <c r="C353" s="133" t="s">
        <v>431</v>
      </c>
      <c r="D353" s="133" t="s">
        <v>300</v>
      </c>
      <c r="E353" s="125" t="s">
        <v>432</v>
      </c>
    </row>
    <row r="354" customHeight="1" spans="1:5">
      <c r="A354" s="126">
        <v>1</v>
      </c>
      <c r="B354" s="44"/>
      <c r="C354" s="130" t="str">
        <f>IFERROR(VLOOKUP(B354,matakuliah,2,FALSE),"")</f>
        <v/>
      </c>
      <c r="D354" s="126" t="str">
        <f>IFERROR(VLOOKUP(B354,matakuliah,3,FALSE),"")</f>
        <v/>
      </c>
      <c r="E354" s="44"/>
    </row>
    <row r="355" customHeight="1" spans="1:5">
      <c r="A355" s="126">
        <v>2</v>
      </c>
      <c r="B355" s="44"/>
      <c r="C355" s="130" t="str">
        <f>IFERROR(VLOOKUP(B355,matakuliah,2,FALSE),"")</f>
        <v/>
      </c>
      <c r="D355" s="126" t="str">
        <f>IFERROR(VLOOKUP(B355,matakuliah,3,FALSE),"")</f>
        <v/>
      </c>
      <c r="E355" s="44"/>
    </row>
    <row r="356" customHeight="1" spans="1:5">
      <c r="A356" s="126">
        <v>3</v>
      </c>
      <c r="B356" s="44"/>
      <c r="C356" s="130" t="str">
        <f>IFERROR(VLOOKUP(B356,matakuliah,2,FALSE),"")</f>
        <v/>
      </c>
      <c r="D356" s="126" t="str">
        <f>IFERROR(VLOOKUP(B356,matakuliah,3,FALSE),"")</f>
        <v/>
      </c>
      <c r="E356" s="44"/>
    </row>
    <row r="357" customHeight="1" spans="1:5">
      <c r="A357" s="126">
        <v>4</v>
      </c>
      <c r="B357" s="44"/>
      <c r="C357" s="130" t="str">
        <f>IFERROR(VLOOKUP(B357,matakuliah,2,FALSE),"")</f>
        <v/>
      </c>
      <c r="D357" s="126" t="str">
        <f>IFERROR(VLOOKUP(B357,matakuliah,3,FALSE),"")</f>
        <v/>
      </c>
      <c r="E357" s="44"/>
    </row>
    <row r="358" customHeight="1" spans="1:5">
      <c r="A358" s="126">
        <v>5</v>
      </c>
      <c r="B358" s="44"/>
      <c r="C358" s="130" t="str">
        <f>IFERROR(VLOOKUP(B358,matakuliah,2,FALSE),"")</f>
        <v/>
      </c>
      <c r="D358" s="126" t="str">
        <f>IFERROR(VLOOKUP(B358,matakuliah,3,FALSE),"")</f>
        <v/>
      </c>
      <c r="E358" s="44"/>
    </row>
    <row r="359" customHeight="1" spans="1:5">
      <c r="A359" s="126">
        <v>6</v>
      </c>
      <c r="B359" s="44"/>
      <c r="C359" s="130" t="str">
        <f>IFERROR(VLOOKUP(B359,matakuliah,2,FALSE),"")</f>
        <v/>
      </c>
      <c r="D359" s="126" t="str">
        <f>IFERROR(VLOOKUP(B359,matakuliah,3,FALSE),"")</f>
        <v/>
      </c>
      <c r="E359" s="44"/>
    </row>
    <row r="360" customHeight="1" spans="1:5">
      <c r="A360" s="126">
        <v>7</v>
      </c>
      <c r="B360" s="44"/>
      <c r="C360" s="130" t="str">
        <f>IFERROR(VLOOKUP(B360,matakuliah,2,FALSE),"")</f>
        <v/>
      </c>
      <c r="D360" s="126" t="str">
        <f>IFERROR(VLOOKUP(B360,matakuliah,3,FALSE),"")</f>
        <v/>
      </c>
      <c r="E360" s="44"/>
    </row>
    <row r="361" customHeight="1" spans="1:5">
      <c r="A361" s="126">
        <v>8</v>
      </c>
      <c r="B361" s="44"/>
      <c r="C361" s="130" t="str">
        <f>IFERROR(VLOOKUP(B361,matakuliah,2,FALSE),"")</f>
        <v/>
      </c>
      <c r="D361" s="126" t="str">
        <f>IFERROR(VLOOKUP(B361,matakuliah,3,FALSE),"")</f>
        <v/>
      </c>
      <c r="E361" s="44"/>
    </row>
    <row r="362" customHeight="1" spans="1:5">
      <c r="A362" s="126">
        <v>9</v>
      </c>
      <c r="B362" s="44"/>
      <c r="C362" s="130" t="str">
        <f>IFERROR(VLOOKUP(B362,matakuliah,2,FALSE),"")</f>
        <v/>
      </c>
      <c r="D362" s="126" t="str">
        <f>IFERROR(VLOOKUP(B362,matakuliah,3,FALSE),"")</f>
        <v/>
      </c>
      <c r="E362" s="44"/>
    </row>
    <row r="363" customHeight="1" spans="1:5">
      <c r="A363" s="126">
        <v>10</v>
      </c>
      <c r="B363" s="44"/>
      <c r="C363" s="130" t="str">
        <f>IFERROR(VLOOKUP(B363,matakuliah,2,FALSE),"")</f>
        <v/>
      </c>
      <c r="D363" s="126" t="str">
        <f>IFERROR(VLOOKUP(B363,matakuliah,3,FALSE),"")</f>
        <v/>
      </c>
      <c r="E363" s="44"/>
    </row>
    <row r="364" customHeight="1" spans="1:5">
      <c r="A364" s="126">
        <v>11</v>
      </c>
      <c r="B364" s="44"/>
      <c r="C364" s="130" t="str">
        <f>IFERROR(VLOOKUP(B364,matakuliah,2,FALSE),"")</f>
        <v/>
      </c>
      <c r="D364" s="126" t="str">
        <f>IFERROR(VLOOKUP(B364,matakuliah,3,FALSE),"")</f>
        <v/>
      </c>
      <c r="E364" s="44"/>
    </row>
    <row r="365" customHeight="1" spans="1:5">
      <c r="A365" s="126">
        <v>12</v>
      </c>
      <c r="B365" s="44"/>
      <c r="C365" s="130" t="str">
        <f>IFERROR(VLOOKUP(B365,matakuliah,2,FALSE),"")</f>
        <v/>
      </c>
      <c r="D365" s="126" t="str">
        <f>IFERROR(VLOOKUP(B365,matakuliah,3,FALSE),"")</f>
        <v/>
      </c>
      <c r="E365" s="44"/>
    </row>
    <row r="366" customHeight="1" spans="1:5">
      <c r="A366" s="126">
        <v>13</v>
      </c>
      <c r="B366" s="44"/>
      <c r="C366" s="130" t="str">
        <f>IFERROR(VLOOKUP(B366,matakuliah,2,FALSE),"")</f>
        <v/>
      </c>
      <c r="D366" s="126" t="str">
        <f>IFERROR(VLOOKUP(B366,matakuliah,3,FALSE),"")</f>
        <v/>
      </c>
      <c r="E366" s="44"/>
    </row>
    <row r="367" customHeight="1" spans="1:5">
      <c r="A367" s="126">
        <v>14</v>
      </c>
      <c r="B367" s="44"/>
      <c r="C367" s="130" t="str">
        <f>IFERROR(VLOOKUP(B367,matakuliah,2,FALSE),"")</f>
        <v/>
      </c>
      <c r="D367" s="126" t="str">
        <f>IFERROR(VLOOKUP(B367,matakuliah,3,FALSE),"")</f>
        <v/>
      </c>
      <c r="E367" s="44"/>
    </row>
    <row r="368" s="5" customFormat="1" customHeight="1" spans="1:17">
      <c r="A368" s="126">
        <v>15</v>
      </c>
      <c r="B368" s="44"/>
      <c r="C368" s="130" t="str">
        <f>IFERROR(VLOOKUP(B368,matakuliah,2,FALSE),"")</f>
        <v/>
      </c>
      <c r="D368" s="126" t="str">
        <f>IFERROR(VLOOKUP(B368,matakuliah,3,FALSE),"")</f>
        <v/>
      </c>
      <c r="E368" s="44"/>
      <c r="Q368" s="6"/>
    </row>
    <row r="369" s="5" customFormat="1" customHeight="1" spans="1:17">
      <c r="A369" s="126">
        <v>16</v>
      </c>
      <c r="B369" s="44"/>
      <c r="C369" s="130" t="str">
        <f>IFERROR(VLOOKUP(B369,matakuliah,2,FALSE),"")</f>
        <v/>
      </c>
      <c r="D369" s="126" t="str">
        <f>IFERROR(VLOOKUP(B369,matakuliah,3,FALSE),"")</f>
        <v/>
      </c>
      <c r="E369" s="44"/>
      <c r="Q369" s="6"/>
    </row>
    <row r="370" s="5" customFormat="1" customHeight="1" spans="1:17">
      <c r="A370" s="126">
        <v>17</v>
      </c>
      <c r="B370" s="44"/>
      <c r="C370" s="130" t="str">
        <f>IFERROR(VLOOKUP(B370,matakuliah,2,FALSE),"")</f>
        <v/>
      </c>
      <c r="D370" s="126" t="str">
        <f>IFERROR(VLOOKUP(B370,matakuliah,3,FALSE),"")</f>
        <v/>
      </c>
      <c r="E370" s="44"/>
      <c r="Q370" s="6"/>
    </row>
    <row r="371" s="5" customFormat="1" customHeight="1" spans="1:17">
      <c r="A371" s="126">
        <v>18</v>
      </c>
      <c r="B371" s="44"/>
      <c r="C371" s="130" t="str">
        <f>IFERROR(VLOOKUP(B371,matakuliah,2,FALSE),"")</f>
        <v/>
      </c>
      <c r="D371" s="126" t="str">
        <f>IFERROR(VLOOKUP(B371,matakuliah,3,FALSE),"")</f>
        <v/>
      </c>
      <c r="E371" s="44"/>
      <c r="Q371" s="6"/>
    </row>
    <row r="372" s="5" customFormat="1" customHeight="1" spans="1:17">
      <c r="A372" s="126">
        <v>19</v>
      </c>
      <c r="B372" s="44"/>
      <c r="C372" s="130" t="str">
        <f>IFERROR(VLOOKUP(B372,matakuliah,2,FALSE),"")</f>
        <v/>
      </c>
      <c r="D372" s="126" t="str">
        <f>IFERROR(VLOOKUP(B372,matakuliah,3,FALSE),"")</f>
        <v/>
      </c>
      <c r="E372" s="44"/>
      <c r="Q372" s="6"/>
    </row>
    <row r="373" s="5" customFormat="1" customHeight="1" spans="1:17">
      <c r="A373" s="126">
        <v>20</v>
      </c>
      <c r="B373" s="44"/>
      <c r="C373" s="130" t="str">
        <f>IFERROR(VLOOKUP(B373,matakuliah,2,FALSE),"")</f>
        <v/>
      </c>
      <c r="D373" s="126" t="str">
        <f>IFERROR(VLOOKUP(B373,matakuliah,3,FALSE),"")</f>
        <v/>
      </c>
      <c r="E373" s="44"/>
      <c r="Q373" s="6"/>
    </row>
    <row r="374" customHeight="1" spans="1:5">
      <c r="A374" s="126">
        <v>21</v>
      </c>
      <c r="B374" s="44"/>
      <c r="C374" s="130" t="str">
        <f>IFERROR(VLOOKUP(B374,matakuliah,2,FALSE),"")</f>
        <v/>
      </c>
      <c r="D374" s="126" t="str">
        <f>IFERROR(VLOOKUP(B374,matakuliah,3,FALSE),"")</f>
        <v/>
      </c>
      <c r="E374" s="44"/>
    </row>
    <row r="375" customHeight="1" spans="1:5">
      <c r="A375" s="131" t="s">
        <v>454</v>
      </c>
      <c r="B375" s="131"/>
      <c r="C375" s="131"/>
      <c r="D375" s="132">
        <f>IFERROR(D351*D354,0)</f>
        <v>0</v>
      </c>
      <c r="E375" s="131"/>
    </row>
    <row r="378" customHeight="1" spans="1:4">
      <c r="A378" s="111" t="s">
        <v>464</v>
      </c>
      <c r="B378" s="112"/>
      <c r="C378" s="112"/>
      <c r="D378" s="113"/>
    </row>
    <row r="379" customHeight="1" spans="1:4">
      <c r="A379" s="114" t="s">
        <v>430</v>
      </c>
      <c r="B379" s="115"/>
      <c r="C379" s="116"/>
      <c r="D379" s="117">
        <v>0</v>
      </c>
    </row>
    <row r="380" customHeight="1" spans="1:4">
      <c r="A380" s="120"/>
      <c r="B380" s="121"/>
      <c r="C380" s="122"/>
      <c r="D380" s="123"/>
    </row>
    <row r="381" ht="37.5" customHeight="1" spans="1:5">
      <c r="A381" s="133" t="s">
        <v>202</v>
      </c>
      <c r="B381" s="133" t="s">
        <v>297</v>
      </c>
      <c r="C381" s="133" t="s">
        <v>431</v>
      </c>
      <c r="D381" s="133" t="s">
        <v>300</v>
      </c>
      <c r="E381" s="125" t="s">
        <v>432</v>
      </c>
    </row>
    <row r="382" customHeight="1" spans="1:5">
      <c r="A382" s="126">
        <v>1</v>
      </c>
      <c r="B382" s="44"/>
      <c r="C382" s="130" t="str">
        <f>IFERROR(VLOOKUP(B382,matakuliah,2,FALSE),"")</f>
        <v/>
      </c>
      <c r="D382" s="126" t="str">
        <f>IFERROR(VLOOKUP(B382,matakuliah,3,FALSE),"")</f>
        <v/>
      </c>
      <c r="E382" s="44"/>
    </row>
    <row r="383" customHeight="1" spans="1:5">
      <c r="A383" s="126">
        <v>2</v>
      </c>
      <c r="B383" s="44"/>
      <c r="C383" s="130" t="str">
        <f>IFERROR(VLOOKUP(B383,matakuliah,2,FALSE),"")</f>
        <v/>
      </c>
      <c r="D383" s="126" t="str">
        <f>IFERROR(VLOOKUP(B383,matakuliah,3,FALSE),"")</f>
        <v/>
      </c>
      <c r="E383" s="44"/>
    </row>
    <row r="384" customHeight="1" spans="1:5">
      <c r="A384" s="126">
        <v>3</v>
      </c>
      <c r="B384" s="44"/>
      <c r="C384" s="130" t="str">
        <f>IFERROR(VLOOKUP(B384,matakuliah,2,FALSE),"")</f>
        <v/>
      </c>
      <c r="D384" s="126" t="str">
        <f>IFERROR(VLOOKUP(B384,matakuliah,3,FALSE),"")</f>
        <v/>
      </c>
      <c r="E384" s="44"/>
    </row>
    <row r="385" customHeight="1" spans="1:5">
      <c r="A385" s="126">
        <v>4</v>
      </c>
      <c r="B385" s="44"/>
      <c r="C385" s="130" t="str">
        <f>IFERROR(VLOOKUP(B385,matakuliah,2,FALSE),"")</f>
        <v/>
      </c>
      <c r="D385" s="126" t="str">
        <f>IFERROR(VLOOKUP(B385,matakuliah,3,FALSE),"")</f>
        <v/>
      </c>
      <c r="E385" s="44"/>
    </row>
    <row r="386" customHeight="1" spans="1:5">
      <c r="A386" s="126">
        <v>5</v>
      </c>
      <c r="B386" s="44"/>
      <c r="C386" s="130" t="str">
        <f>IFERROR(VLOOKUP(B386,matakuliah,2,FALSE),"")</f>
        <v/>
      </c>
      <c r="D386" s="126" t="str">
        <f>IFERROR(VLOOKUP(B386,matakuliah,3,FALSE),"")</f>
        <v/>
      </c>
      <c r="E386" s="44"/>
    </row>
    <row r="387" customHeight="1" spans="1:5">
      <c r="A387" s="126">
        <v>6</v>
      </c>
      <c r="B387" s="44"/>
      <c r="C387" s="130" t="str">
        <f>IFERROR(VLOOKUP(B387,matakuliah,2,FALSE),"")</f>
        <v/>
      </c>
      <c r="D387" s="126" t="str">
        <f>IFERROR(VLOOKUP(B387,matakuliah,3,FALSE),"")</f>
        <v/>
      </c>
      <c r="E387" s="44"/>
    </row>
    <row r="388" customHeight="1" spans="1:5">
      <c r="A388" s="126">
        <v>7</v>
      </c>
      <c r="B388" s="44"/>
      <c r="C388" s="130" t="str">
        <f>IFERROR(VLOOKUP(B388,matakuliah,2,FALSE),"")</f>
        <v/>
      </c>
      <c r="D388" s="126" t="str">
        <f>IFERROR(VLOOKUP(B388,matakuliah,3,FALSE),"")</f>
        <v/>
      </c>
      <c r="E388" s="44"/>
    </row>
    <row r="389" customHeight="1" spans="1:5">
      <c r="A389" s="126">
        <v>8</v>
      </c>
      <c r="B389" s="44"/>
      <c r="C389" s="130" t="str">
        <f>IFERROR(VLOOKUP(B389,matakuliah,2,FALSE),"")</f>
        <v/>
      </c>
      <c r="D389" s="126" t="str">
        <f>IFERROR(VLOOKUP(B389,matakuliah,3,FALSE),"")</f>
        <v/>
      </c>
      <c r="E389" s="44"/>
    </row>
    <row r="390" customHeight="1" spans="1:5">
      <c r="A390" s="126">
        <v>9</v>
      </c>
      <c r="B390" s="44"/>
      <c r="C390" s="130" t="str">
        <f>IFERROR(VLOOKUP(B390,matakuliah,2,FALSE),"")</f>
        <v/>
      </c>
      <c r="D390" s="126" t="str">
        <f>IFERROR(VLOOKUP(B390,matakuliah,3,FALSE),"")</f>
        <v/>
      </c>
      <c r="E390" s="44"/>
    </row>
    <row r="391" customHeight="1" spans="1:5">
      <c r="A391" s="126">
        <v>10</v>
      </c>
      <c r="B391" s="44"/>
      <c r="C391" s="130" t="str">
        <f>IFERROR(VLOOKUP(B391,matakuliah,2,FALSE),"")</f>
        <v/>
      </c>
      <c r="D391" s="126" t="str">
        <f>IFERROR(VLOOKUP(B391,matakuliah,3,FALSE),"")</f>
        <v/>
      </c>
      <c r="E391" s="44"/>
    </row>
    <row r="392" customHeight="1" spans="1:5">
      <c r="A392" s="126">
        <v>11</v>
      </c>
      <c r="B392" s="44"/>
      <c r="C392" s="130" t="str">
        <f>IFERROR(VLOOKUP(B392,matakuliah,2,FALSE),"")</f>
        <v/>
      </c>
      <c r="D392" s="126" t="str">
        <f>IFERROR(VLOOKUP(B392,matakuliah,3,FALSE),"")</f>
        <v/>
      </c>
      <c r="E392" s="44"/>
    </row>
    <row r="393" customHeight="1" spans="1:5">
      <c r="A393" s="126">
        <v>12</v>
      </c>
      <c r="B393" s="44"/>
      <c r="C393" s="130" t="str">
        <f>IFERROR(VLOOKUP(B393,matakuliah,2,FALSE),"")</f>
        <v/>
      </c>
      <c r="D393" s="126" t="str">
        <f>IFERROR(VLOOKUP(B393,matakuliah,3,FALSE),"")</f>
        <v/>
      </c>
      <c r="E393" s="44"/>
    </row>
    <row r="394" customHeight="1" spans="1:5">
      <c r="A394" s="126">
        <v>13</v>
      </c>
      <c r="B394" s="44"/>
      <c r="C394" s="130" t="str">
        <f>IFERROR(VLOOKUP(B394,matakuliah,2,FALSE),"")</f>
        <v/>
      </c>
      <c r="D394" s="126" t="str">
        <f>IFERROR(VLOOKUP(B394,matakuliah,3,FALSE),"")</f>
        <v/>
      </c>
      <c r="E394" s="44"/>
    </row>
    <row r="395" customHeight="1" spans="1:5">
      <c r="A395" s="126">
        <v>14</v>
      </c>
      <c r="B395" s="44"/>
      <c r="C395" s="130" t="str">
        <f>IFERROR(VLOOKUP(B395,matakuliah,2,FALSE),"")</f>
        <v/>
      </c>
      <c r="D395" s="126" t="str">
        <f>IFERROR(VLOOKUP(B395,matakuliah,3,FALSE),"")</f>
        <v/>
      </c>
      <c r="E395" s="44"/>
    </row>
    <row r="396" customHeight="1" spans="1:5">
      <c r="A396" s="126">
        <v>15</v>
      </c>
      <c r="B396" s="44"/>
      <c r="C396" s="130" t="str">
        <f>IFERROR(VLOOKUP(B396,matakuliah,2,FALSE),"")</f>
        <v/>
      </c>
      <c r="D396" s="126" t="str">
        <f>IFERROR(VLOOKUP(B396,matakuliah,3,FALSE),"")</f>
        <v/>
      </c>
      <c r="E396" s="44"/>
    </row>
    <row r="397" customHeight="1" spans="1:5">
      <c r="A397" s="131" t="s">
        <v>454</v>
      </c>
      <c r="B397" s="131"/>
      <c r="C397" s="131"/>
      <c r="D397" s="132">
        <f>IFERROR(D379*D382,0)</f>
        <v>0</v>
      </c>
      <c r="E397" s="131"/>
    </row>
    <row r="400" customHeight="1" spans="1:4">
      <c r="A400" s="111" t="s">
        <v>465</v>
      </c>
      <c r="B400" s="112"/>
      <c r="C400" s="112"/>
      <c r="D400" s="113"/>
    </row>
    <row r="401" customHeight="1" spans="1:4">
      <c r="A401" s="114" t="s">
        <v>430</v>
      </c>
      <c r="B401" s="115"/>
      <c r="C401" s="116"/>
      <c r="D401" s="117">
        <v>0</v>
      </c>
    </row>
    <row r="402" customHeight="1" spans="1:4">
      <c r="A402" s="120"/>
      <c r="B402" s="121"/>
      <c r="C402" s="122"/>
      <c r="D402" s="123"/>
    </row>
    <row r="403" ht="33" customHeight="1" spans="1:5">
      <c r="A403" s="133" t="s">
        <v>202</v>
      </c>
      <c r="B403" s="133" t="s">
        <v>297</v>
      </c>
      <c r="C403" s="133" t="s">
        <v>431</v>
      </c>
      <c r="D403" s="133" t="s">
        <v>300</v>
      </c>
      <c r="E403" s="125" t="s">
        <v>432</v>
      </c>
    </row>
    <row r="404" customHeight="1" spans="1:5">
      <c r="A404" s="126">
        <v>1</v>
      </c>
      <c r="B404" s="44"/>
      <c r="C404" s="130" t="str">
        <f>IFERROR(VLOOKUP(B404,matakuliah,2,FALSE),"")</f>
        <v/>
      </c>
      <c r="D404" s="126" t="str">
        <f>IFERROR(VLOOKUP(B404,matakuliah,3,FALSE),"")</f>
        <v/>
      </c>
      <c r="E404" s="44"/>
    </row>
    <row r="405" customHeight="1" spans="1:5">
      <c r="A405" s="126">
        <v>2</v>
      </c>
      <c r="B405" s="44"/>
      <c r="C405" s="130" t="str">
        <f>IFERROR(VLOOKUP(B405,matakuliah,2,FALSE),"")</f>
        <v/>
      </c>
      <c r="D405" s="126" t="str">
        <f>IFERROR(VLOOKUP(B405,matakuliah,3,FALSE),"")</f>
        <v/>
      </c>
      <c r="E405" s="44"/>
    </row>
    <row r="406" customHeight="1" spans="1:5">
      <c r="A406" s="126">
        <v>3</v>
      </c>
      <c r="B406" s="44"/>
      <c r="C406" s="130" t="str">
        <f>IFERROR(VLOOKUP(B406,matakuliah,2,FALSE),"")</f>
        <v/>
      </c>
      <c r="D406" s="126" t="str">
        <f>IFERROR(VLOOKUP(B406,matakuliah,3,FALSE),"")</f>
        <v/>
      </c>
      <c r="E406" s="44"/>
    </row>
    <row r="407" customHeight="1" spans="1:5">
      <c r="A407" s="126">
        <v>4</v>
      </c>
      <c r="B407" s="44"/>
      <c r="C407" s="130" t="str">
        <f>IFERROR(VLOOKUP(B407,matakuliah,2,FALSE),"")</f>
        <v/>
      </c>
      <c r="D407" s="126" t="str">
        <f>IFERROR(VLOOKUP(B407,matakuliah,3,FALSE),"")</f>
        <v/>
      </c>
      <c r="E407" s="44"/>
    </row>
    <row r="408" customHeight="1" spans="1:5">
      <c r="A408" s="126">
        <v>5</v>
      </c>
      <c r="B408" s="44"/>
      <c r="C408" s="130" t="str">
        <f>IFERROR(VLOOKUP(B408,matakuliah,2,FALSE),"")</f>
        <v/>
      </c>
      <c r="D408" s="126" t="str">
        <f>IFERROR(VLOOKUP(B408,matakuliah,3,FALSE),"")</f>
        <v/>
      </c>
      <c r="E408" s="44"/>
    </row>
    <row r="409" customHeight="1" spans="1:5">
      <c r="A409" s="126">
        <v>6</v>
      </c>
      <c r="B409" s="44"/>
      <c r="C409" s="130" t="str">
        <f>IFERROR(VLOOKUP(B409,matakuliah,2,FALSE),"")</f>
        <v/>
      </c>
      <c r="D409" s="126" t="str">
        <f>IFERROR(VLOOKUP(B409,matakuliah,3,FALSE),"")</f>
        <v/>
      </c>
      <c r="E409" s="44"/>
    </row>
    <row r="410" customHeight="1" spans="1:5">
      <c r="A410" s="126">
        <v>7</v>
      </c>
      <c r="B410" s="44"/>
      <c r="C410" s="130" t="str">
        <f>IFERROR(VLOOKUP(B410,matakuliah,2,FALSE),"")</f>
        <v/>
      </c>
      <c r="D410" s="126" t="str">
        <f>IFERROR(VLOOKUP(B410,matakuliah,3,FALSE),"")</f>
        <v/>
      </c>
      <c r="E410" s="44"/>
    </row>
    <row r="411" customHeight="1" spans="1:5">
      <c r="A411" s="126">
        <v>8</v>
      </c>
      <c r="B411" s="44"/>
      <c r="C411" s="130" t="str">
        <f>IFERROR(VLOOKUP(B411,matakuliah,2,FALSE),"")</f>
        <v/>
      </c>
      <c r="D411" s="126" t="str">
        <f>IFERROR(VLOOKUP(B411,matakuliah,3,FALSE),"")</f>
        <v/>
      </c>
      <c r="E411" s="44"/>
    </row>
    <row r="412" customHeight="1" spans="1:5">
      <c r="A412" s="126">
        <v>9</v>
      </c>
      <c r="B412" s="44"/>
      <c r="C412" s="130" t="str">
        <f>IFERROR(VLOOKUP(B412,matakuliah,2,FALSE),"")</f>
        <v/>
      </c>
      <c r="D412" s="126" t="str">
        <f>IFERROR(VLOOKUP(B412,matakuliah,3,FALSE),"")</f>
        <v/>
      </c>
      <c r="E412" s="44"/>
    </row>
    <row r="413" customHeight="1" spans="1:5">
      <c r="A413" s="126">
        <v>10</v>
      </c>
      <c r="B413" s="44"/>
      <c r="C413" s="130" t="str">
        <f>IFERROR(VLOOKUP(B413,matakuliah,2,FALSE),"")</f>
        <v/>
      </c>
      <c r="D413" s="126" t="str">
        <f>IFERROR(VLOOKUP(B413,matakuliah,3,FALSE),"")</f>
        <v/>
      </c>
      <c r="E413" s="44"/>
    </row>
    <row r="414" customHeight="1" spans="1:5">
      <c r="A414" s="126">
        <v>11</v>
      </c>
      <c r="B414" s="44"/>
      <c r="C414" s="130" t="str">
        <f>IFERROR(VLOOKUP(B414,matakuliah,2,FALSE),"")</f>
        <v/>
      </c>
      <c r="D414" s="126" t="str">
        <f>IFERROR(VLOOKUP(B414,matakuliah,3,FALSE),"")</f>
        <v/>
      </c>
      <c r="E414" s="44"/>
    </row>
    <row r="415" customHeight="1" spans="1:5">
      <c r="A415" s="126">
        <v>12</v>
      </c>
      <c r="B415" s="44"/>
      <c r="C415" s="130" t="str">
        <f>IFERROR(VLOOKUP(B415,matakuliah,2,FALSE),"")</f>
        <v/>
      </c>
      <c r="D415" s="126" t="str">
        <f>IFERROR(VLOOKUP(B415,matakuliah,3,FALSE),"")</f>
        <v/>
      </c>
      <c r="E415" s="44"/>
    </row>
    <row r="416" customHeight="1" spans="1:5">
      <c r="A416" s="126">
        <v>13</v>
      </c>
      <c r="B416" s="44"/>
      <c r="C416" s="130" t="str">
        <f>IFERROR(VLOOKUP(B416,matakuliah,2,FALSE),"")</f>
        <v/>
      </c>
      <c r="D416" s="126" t="str">
        <f>IFERROR(VLOOKUP(B416,matakuliah,3,FALSE),"")</f>
        <v/>
      </c>
      <c r="E416" s="44"/>
    </row>
    <row r="417" customHeight="1" spans="1:5">
      <c r="A417" s="126">
        <v>14</v>
      </c>
      <c r="B417" s="44"/>
      <c r="C417" s="130" t="str">
        <f>IFERROR(VLOOKUP(B417,matakuliah,2,FALSE),"")</f>
        <v/>
      </c>
      <c r="D417" s="126" t="str">
        <f>IFERROR(VLOOKUP(B417,matakuliah,3,FALSE),"")</f>
        <v/>
      </c>
      <c r="E417" s="44"/>
    </row>
    <row r="418" customHeight="1" spans="1:5">
      <c r="A418" s="126">
        <v>15</v>
      </c>
      <c r="B418" s="44"/>
      <c r="C418" s="130" t="str">
        <f>IFERROR(VLOOKUP(B418,matakuliah,2,FALSE),"")</f>
        <v/>
      </c>
      <c r="D418" s="126" t="str">
        <f>IFERROR(VLOOKUP(B418,matakuliah,3,FALSE),"")</f>
        <v/>
      </c>
      <c r="E418" s="44"/>
    </row>
    <row r="419" customHeight="1" spans="1:5">
      <c r="A419" s="131" t="s">
        <v>454</v>
      </c>
      <c r="B419" s="131"/>
      <c r="C419" s="131"/>
      <c r="D419" s="132">
        <f>IFERROR(D401*D404,0)</f>
        <v>0</v>
      </c>
      <c r="E419" s="131"/>
    </row>
    <row r="422" customHeight="1" spans="1:4">
      <c r="A422" s="111" t="s">
        <v>466</v>
      </c>
      <c r="B422" s="112"/>
      <c r="C422" s="112"/>
      <c r="D422" s="113"/>
    </row>
    <row r="423" customHeight="1" spans="1:4">
      <c r="A423" s="114" t="s">
        <v>430</v>
      </c>
      <c r="B423" s="115"/>
      <c r="C423" s="116"/>
      <c r="D423" s="117">
        <v>0</v>
      </c>
    </row>
    <row r="424" customHeight="1" spans="1:4">
      <c r="A424" s="120"/>
      <c r="B424" s="121"/>
      <c r="C424" s="122"/>
      <c r="D424" s="123"/>
    </row>
    <row r="425" ht="28.5" customHeight="1" spans="1:5">
      <c r="A425" s="133" t="s">
        <v>202</v>
      </c>
      <c r="B425" s="133" t="s">
        <v>297</v>
      </c>
      <c r="C425" s="133" t="s">
        <v>431</v>
      </c>
      <c r="D425" s="133" t="s">
        <v>300</v>
      </c>
      <c r="E425" s="125" t="s">
        <v>432</v>
      </c>
    </row>
    <row r="426" customHeight="1" spans="1:5">
      <c r="A426" s="126">
        <v>1</v>
      </c>
      <c r="B426" s="44"/>
      <c r="C426" s="130" t="str">
        <f>IFERROR(VLOOKUP(B426,matakuliah,2,FALSE),"")</f>
        <v/>
      </c>
      <c r="D426" s="126" t="str">
        <f>IFERROR(VLOOKUP(B426,matakuliah,3,FALSE),"")</f>
        <v/>
      </c>
      <c r="E426" s="44"/>
    </row>
    <row r="427" customHeight="1" spans="1:5">
      <c r="A427" s="126">
        <v>2</v>
      </c>
      <c r="B427" s="44"/>
      <c r="C427" s="130" t="str">
        <f>IFERROR(VLOOKUP(B427,matakuliah,2,FALSE),"")</f>
        <v/>
      </c>
      <c r="D427" s="126" t="str">
        <f>IFERROR(VLOOKUP(B427,matakuliah,3,FALSE),"")</f>
        <v/>
      </c>
      <c r="E427" s="44"/>
    </row>
    <row r="428" customHeight="1" spans="1:5">
      <c r="A428" s="126">
        <v>3</v>
      </c>
      <c r="B428" s="44"/>
      <c r="C428" s="130" t="str">
        <f>IFERROR(VLOOKUP(B428,matakuliah,2,FALSE),"")</f>
        <v/>
      </c>
      <c r="D428" s="126" t="str">
        <f>IFERROR(VLOOKUP(B428,matakuliah,3,FALSE),"")</f>
        <v/>
      </c>
      <c r="E428" s="44"/>
    </row>
    <row r="429" customHeight="1" spans="1:5">
      <c r="A429" s="126">
        <v>4</v>
      </c>
      <c r="B429" s="44"/>
      <c r="C429" s="130" t="str">
        <f>IFERROR(VLOOKUP(B429,matakuliah,2,FALSE),"")</f>
        <v/>
      </c>
      <c r="D429" s="126" t="str">
        <f>IFERROR(VLOOKUP(B429,matakuliah,3,FALSE),"")</f>
        <v/>
      </c>
      <c r="E429" s="44"/>
    </row>
    <row r="430" customHeight="1" spans="1:5">
      <c r="A430" s="126">
        <v>5</v>
      </c>
      <c r="B430" s="44"/>
      <c r="C430" s="130" t="str">
        <f>IFERROR(VLOOKUP(B430,matakuliah,2,FALSE),"")</f>
        <v/>
      </c>
      <c r="D430" s="126" t="str">
        <f>IFERROR(VLOOKUP(B430,matakuliah,3,FALSE),"")</f>
        <v/>
      </c>
      <c r="E430" s="44"/>
    </row>
    <row r="431" customHeight="1" spans="1:5">
      <c r="A431" s="126">
        <v>6</v>
      </c>
      <c r="B431" s="44"/>
      <c r="C431" s="130" t="str">
        <f>IFERROR(VLOOKUP(B431,matakuliah,2,FALSE),"")</f>
        <v/>
      </c>
      <c r="D431" s="126" t="str">
        <f>IFERROR(VLOOKUP(B431,matakuliah,3,FALSE),"")</f>
        <v/>
      </c>
      <c r="E431" s="44"/>
    </row>
    <row r="432" customHeight="1" spans="1:5">
      <c r="A432" s="126">
        <v>7</v>
      </c>
      <c r="B432" s="44"/>
      <c r="C432" s="130" t="str">
        <f>IFERROR(VLOOKUP(B432,matakuliah,2,FALSE),"")</f>
        <v/>
      </c>
      <c r="D432" s="126" t="str">
        <f>IFERROR(VLOOKUP(B432,matakuliah,3,FALSE),"")</f>
        <v/>
      </c>
      <c r="E432" s="44"/>
    </row>
    <row r="433" customHeight="1" spans="1:5">
      <c r="A433" s="126">
        <v>8</v>
      </c>
      <c r="B433" s="44"/>
      <c r="C433" s="130" t="str">
        <f>IFERROR(VLOOKUP(B433,matakuliah,2,FALSE),"")</f>
        <v/>
      </c>
      <c r="D433" s="126" t="str">
        <f>IFERROR(VLOOKUP(B433,matakuliah,3,FALSE),"")</f>
        <v/>
      </c>
      <c r="E433" s="44"/>
    </row>
    <row r="434" customHeight="1" spans="1:5">
      <c r="A434" s="126">
        <v>9</v>
      </c>
      <c r="B434" s="44"/>
      <c r="C434" s="130" t="str">
        <f>IFERROR(VLOOKUP(B434,matakuliah,2,FALSE),"")</f>
        <v/>
      </c>
      <c r="D434" s="126" t="str">
        <f>IFERROR(VLOOKUP(B434,matakuliah,3,FALSE),"")</f>
        <v/>
      </c>
      <c r="E434" s="44"/>
    </row>
    <row r="435" customHeight="1" spans="1:5">
      <c r="A435" s="126">
        <v>10</v>
      </c>
      <c r="B435" s="44"/>
      <c r="C435" s="130" t="str">
        <f>IFERROR(VLOOKUP(B435,matakuliah,2,FALSE),"")</f>
        <v/>
      </c>
      <c r="D435" s="126" t="str">
        <f>IFERROR(VLOOKUP(B435,matakuliah,3,FALSE),"")</f>
        <v/>
      </c>
      <c r="E435" s="44"/>
    </row>
    <row r="436" customHeight="1" spans="1:5">
      <c r="A436" s="126">
        <v>11</v>
      </c>
      <c r="B436" s="44"/>
      <c r="C436" s="130" t="str">
        <f>IFERROR(VLOOKUP(B436,matakuliah,2,FALSE),"")</f>
        <v/>
      </c>
      <c r="D436" s="126" t="str">
        <f>IFERROR(VLOOKUP(B436,matakuliah,3,FALSE),"")</f>
        <v/>
      </c>
      <c r="E436" s="44"/>
    </row>
    <row r="437" customHeight="1" spans="1:5">
      <c r="A437" s="126">
        <v>12</v>
      </c>
      <c r="B437" s="44"/>
      <c r="C437" s="130" t="str">
        <f>IFERROR(VLOOKUP(B437,matakuliah,2,FALSE),"")</f>
        <v/>
      </c>
      <c r="D437" s="126" t="str">
        <f>IFERROR(VLOOKUP(B437,matakuliah,3,FALSE),"")</f>
        <v/>
      </c>
      <c r="E437" s="44"/>
    </row>
    <row r="438" customHeight="1" spans="1:5">
      <c r="A438" s="126">
        <v>13</v>
      </c>
      <c r="B438" s="44"/>
      <c r="C438" s="130" t="str">
        <f>IFERROR(VLOOKUP(B438,matakuliah,2,FALSE),"")</f>
        <v/>
      </c>
      <c r="D438" s="126" t="str">
        <f>IFERROR(VLOOKUP(B438,matakuliah,3,FALSE),"")</f>
        <v/>
      </c>
      <c r="E438" s="44"/>
    </row>
    <row r="439" customHeight="1" spans="1:5">
      <c r="A439" s="126">
        <v>14</v>
      </c>
      <c r="B439" s="44"/>
      <c r="C439" s="130" t="str">
        <f>IFERROR(VLOOKUP(B439,matakuliah,2,FALSE),"")</f>
        <v/>
      </c>
      <c r="D439" s="126" t="str">
        <f>IFERROR(VLOOKUP(B439,matakuliah,3,FALSE),"")</f>
        <v/>
      </c>
      <c r="E439" s="44"/>
    </row>
    <row r="440" customHeight="1" spans="1:5">
      <c r="A440" s="126">
        <v>15</v>
      </c>
      <c r="B440" s="44"/>
      <c r="C440" s="130" t="str">
        <f>IFERROR(VLOOKUP(B440,matakuliah,2,FALSE),"")</f>
        <v/>
      </c>
      <c r="D440" s="126" t="str">
        <f>IFERROR(VLOOKUP(B440,matakuliah,3,FALSE),"")</f>
        <v/>
      </c>
      <c r="E440" s="44"/>
    </row>
    <row r="441" customHeight="1" spans="1:5">
      <c r="A441" s="131" t="s">
        <v>454</v>
      </c>
      <c r="B441" s="131"/>
      <c r="C441" s="131"/>
      <c r="D441" s="132">
        <f>IFERROR(D423*D426,0)</f>
        <v>0</v>
      </c>
      <c r="E441" s="131"/>
    </row>
    <row r="444" customHeight="1" spans="1:4">
      <c r="A444" s="111" t="s">
        <v>467</v>
      </c>
      <c r="B444" s="112"/>
      <c r="C444" s="112"/>
      <c r="D444" s="113"/>
    </row>
    <row r="445" customHeight="1" spans="1:4">
      <c r="A445" s="114" t="s">
        <v>430</v>
      </c>
      <c r="B445" s="115"/>
      <c r="C445" s="116"/>
      <c r="D445" s="117">
        <v>0</v>
      </c>
    </row>
    <row r="446" customHeight="1" spans="1:4">
      <c r="A446" s="120"/>
      <c r="B446" s="121"/>
      <c r="C446" s="122"/>
      <c r="D446" s="123"/>
    </row>
    <row r="447" ht="31.5" customHeight="1" spans="1:5">
      <c r="A447" s="133" t="s">
        <v>202</v>
      </c>
      <c r="B447" s="133" t="s">
        <v>297</v>
      </c>
      <c r="C447" s="133" t="s">
        <v>431</v>
      </c>
      <c r="D447" s="133" t="s">
        <v>300</v>
      </c>
      <c r="E447" s="125" t="s">
        <v>432</v>
      </c>
    </row>
    <row r="448" customHeight="1" spans="1:5">
      <c r="A448" s="126">
        <v>1</v>
      </c>
      <c r="B448" s="44"/>
      <c r="C448" s="130" t="str">
        <f>IFERROR(VLOOKUP(B448,matakuliah,2,FALSE),"")</f>
        <v/>
      </c>
      <c r="D448" s="126" t="str">
        <f>IFERROR(VLOOKUP(B448,matakuliah,3,FALSE),"")</f>
        <v/>
      </c>
      <c r="E448" s="44"/>
    </row>
    <row r="449" customHeight="1" spans="1:5">
      <c r="A449" s="126">
        <v>2</v>
      </c>
      <c r="B449" s="44"/>
      <c r="C449" s="130" t="str">
        <f>IFERROR(VLOOKUP(B449,matakuliah,2,FALSE),"")</f>
        <v/>
      </c>
      <c r="D449" s="126" t="str">
        <f>IFERROR(VLOOKUP(B449,matakuliah,3,FALSE),"")</f>
        <v/>
      </c>
      <c r="E449" s="44"/>
    </row>
    <row r="450" customHeight="1" spans="1:5">
      <c r="A450" s="126">
        <v>3</v>
      </c>
      <c r="B450" s="44"/>
      <c r="C450" s="130" t="str">
        <f>IFERROR(VLOOKUP(B450,matakuliah,2,FALSE),"")</f>
        <v/>
      </c>
      <c r="D450" s="126" t="str">
        <f>IFERROR(VLOOKUP(B450,matakuliah,3,FALSE),"")</f>
        <v/>
      </c>
      <c r="E450" s="44"/>
    </row>
    <row r="451" customHeight="1" spans="1:5">
      <c r="A451" s="126">
        <v>4</v>
      </c>
      <c r="B451" s="44"/>
      <c r="C451" s="130" t="str">
        <f>IFERROR(VLOOKUP(B451,matakuliah,2,FALSE),"")</f>
        <v/>
      </c>
      <c r="D451" s="126" t="str">
        <f>IFERROR(VLOOKUP(B451,matakuliah,3,FALSE),"")</f>
        <v/>
      </c>
      <c r="E451" s="44"/>
    </row>
    <row r="452" customHeight="1" spans="1:5">
      <c r="A452" s="126">
        <v>5</v>
      </c>
      <c r="B452" s="44"/>
      <c r="C452" s="130" t="str">
        <f>IFERROR(VLOOKUP(B452,matakuliah,2,FALSE),"")</f>
        <v/>
      </c>
      <c r="D452" s="126" t="str">
        <f>IFERROR(VLOOKUP(B452,matakuliah,3,FALSE),"")</f>
        <v/>
      </c>
      <c r="E452" s="44"/>
    </row>
    <row r="453" customHeight="1" spans="1:5">
      <c r="A453" s="126">
        <v>6</v>
      </c>
      <c r="B453" s="44"/>
      <c r="C453" s="130" t="str">
        <f>IFERROR(VLOOKUP(B453,matakuliah,2,FALSE),"")</f>
        <v/>
      </c>
      <c r="D453" s="126" t="str">
        <f>IFERROR(VLOOKUP(B453,matakuliah,3,FALSE),"")</f>
        <v/>
      </c>
      <c r="E453" s="44"/>
    </row>
    <row r="454" customHeight="1" spans="1:5">
      <c r="A454" s="126">
        <v>7</v>
      </c>
      <c r="B454" s="44"/>
      <c r="C454" s="130" t="str">
        <f>IFERROR(VLOOKUP(B454,matakuliah,2,FALSE),"")</f>
        <v/>
      </c>
      <c r="D454" s="126" t="str">
        <f>IFERROR(VLOOKUP(B454,matakuliah,3,FALSE),"")</f>
        <v/>
      </c>
      <c r="E454" s="44"/>
    </row>
    <row r="455" customHeight="1" spans="1:5">
      <c r="A455" s="126">
        <v>8</v>
      </c>
      <c r="B455" s="44"/>
      <c r="C455" s="130" t="str">
        <f>IFERROR(VLOOKUP(B455,matakuliah,2,FALSE),"")</f>
        <v/>
      </c>
      <c r="D455" s="126" t="str">
        <f>IFERROR(VLOOKUP(B455,matakuliah,3,FALSE),"")</f>
        <v/>
      </c>
      <c r="E455" s="44"/>
    </row>
    <row r="456" customHeight="1" spans="1:5">
      <c r="A456" s="126">
        <v>9</v>
      </c>
      <c r="B456" s="44"/>
      <c r="C456" s="130" t="str">
        <f>IFERROR(VLOOKUP(B456,matakuliah,2,FALSE),"")</f>
        <v/>
      </c>
      <c r="D456" s="126" t="str">
        <f>IFERROR(VLOOKUP(B456,matakuliah,3,FALSE),"")</f>
        <v/>
      </c>
      <c r="E456" s="44"/>
    </row>
    <row r="457" customHeight="1" spans="1:5">
      <c r="A457" s="126">
        <v>10</v>
      </c>
      <c r="B457" s="44"/>
      <c r="C457" s="130" t="str">
        <f>IFERROR(VLOOKUP(B457,matakuliah,2,FALSE),"")</f>
        <v/>
      </c>
      <c r="D457" s="126" t="str">
        <f>IFERROR(VLOOKUP(B457,matakuliah,3,FALSE),"")</f>
        <v/>
      </c>
      <c r="E457" s="44"/>
    </row>
    <row r="458" customHeight="1" spans="1:5">
      <c r="A458" s="126">
        <v>11</v>
      </c>
      <c r="B458" s="44"/>
      <c r="C458" s="130" t="str">
        <f>IFERROR(VLOOKUP(B458,matakuliah,2,FALSE),"")</f>
        <v/>
      </c>
      <c r="D458" s="126" t="str">
        <f>IFERROR(VLOOKUP(B458,matakuliah,3,FALSE),"")</f>
        <v/>
      </c>
      <c r="E458" s="44"/>
    </row>
    <row r="459" customHeight="1" spans="1:5">
      <c r="A459" s="126">
        <v>12</v>
      </c>
      <c r="B459" s="44"/>
      <c r="C459" s="130" t="str">
        <f>IFERROR(VLOOKUP(B459,matakuliah,2,FALSE),"")</f>
        <v/>
      </c>
      <c r="D459" s="126" t="str">
        <f>IFERROR(VLOOKUP(B459,matakuliah,3,FALSE),"")</f>
        <v/>
      </c>
      <c r="E459" s="44"/>
    </row>
    <row r="460" customHeight="1" spans="1:5">
      <c r="A460" s="126">
        <v>13</v>
      </c>
      <c r="B460" s="44"/>
      <c r="C460" s="130" t="str">
        <f>IFERROR(VLOOKUP(B460,matakuliah,2,FALSE),"")</f>
        <v/>
      </c>
      <c r="D460" s="126" t="str">
        <f>IFERROR(VLOOKUP(B460,matakuliah,3,FALSE),"")</f>
        <v/>
      </c>
      <c r="E460" s="44"/>
    </row>
    <row r="461" customHeight="1" spans="1:5">
      <c r="A461" s="126">
        <v>14</v>
      </c>
      <c r="B461" s="44"/>
      <c r="C461" s="130" t="str">
        <f>IFERROR(VLOOKUP(B461,matakuliah,2,FALSE),"")</f>
        <v/>
      </c>
      <c r="D461" s="126" t="str">
        <f>IFERROR(VLOOKUP(B461,matakuliah,3,FALSE),"")</f>
        <v/>
      </c>
      <c r="E461" s="44"/>
    </row>
    <row r="462" customHeight="1" spans="1:5">
      <c r="A462" s="126">
        <v>15</v>
      </c>
      <c r="B462" s="44"/>
      <c r="C462" s="130" t="str">
        <f>IFERROR(VLOOKUP(B462,matakuliah,2,FALSE),"")</f>
        <v/>
      </c>
      <c r="D462" s="126" t="str">
        <f>IFERROR(VLOOKUP(B462,matakuliah,3,FALSE),"")</f>
        <v/>
      </c>
      <c r="E462" s="44"/>
    </row>
    <row r="463" customHeight="1" spans="1:5">
      <c r="A463" s="131" t="s">
        <v>454</v>
      </c>
      <c r="B463" s="131"/>
      <c r="C463" s="131"/>
      <c r="D463" s="132">
        <f>IFERROR(D445*D448,0)</f>
        <v>0</v>
      </c>
      <c r="E463" s="131"/>
    </row>
    <row r="466" customHeight="1" spans="1:4">
      <c r="A466" s="111" t="s">
        <v>468</v>
      </c>
      <c r="B466" s="112"/>
      <c r="C466" s="112"/>
      <c r="D466" s="113"/>
    </row>
    <row r="467" customHeight="1" spans="1:4">
      <c r="A467" s="114" t="s">
        <v>430</v>
      </c>
      <c r="B467" s="115"/>
      <c r="C467" s="116"/>
      <c r="D467" s="117">
        <v>0</v>
      </c>
    </row>
    <row r="468" customHeight="1" spans="1:4">
      <c r="A468" s="120"/>
      <c r="B468" s="121"/>
      <c r="C468" s="122"/>
      <c r="D468" s="123"/>
    </row>
    <row r="469" ht="31.5" customHeight="1" spans="1:5">
      <c r="A469" s="133" t="s">
        <v>202</v>
      </c>
      <c r="B469" s="133" t="s">
        <v>297</v>
      </c>
      <c r="C469" s="133" t="s">
        <v>431</v>
      </c>
      <c r="D469" s="133" t="s">
        <v>300</v>
      </c>
      <c r="E469" s="125" t="s">
        <v>432</v>
      </c>
    </row>
    <row r="470" customHeight="1" spans="1:5">
      <c r="A470" s="126">
        <v>1</v>
      </c>
      <c r="B470" s="44"/>
      <c r="C470" s="130" t="str">
        <f>IFERROR(VLOOKUP(B470,matakuliah,2,FALSE),"")</f>
        <v/>
      </c>
      <c r="D470" s="126" t="str">
        <f>IFERROR(VLOOKUP(B470,matakuliah,3,FALSE),"")</f>
        <v/>
      </c>
      <c r="E470" s="44"/>
    </row>
    <row r="471" customHeight="1" spans="1:5">
      <c r="A471" s="126">
        <v>2</v>
      </c>
      <c r="B471" s="44"/>
      <c r="C471" s="130" t="str">
        <f>IFERROR(VLOOKUP(B471,matakuliah,2,FALSE),"")</f>
        <v/>
      </c>
      <c r="D471" s="126" t="str">
        <f>IFERROR(VLOOKUP(B471,matakuliah,3,FALSE),"")</f>
        <v/>
      </c>
      <c r="E471" s="44"/>
    </row>
    <row r="472" customHeight="1" spans="1:5">
      <c r="A472" s="126">
        <v>3</v>
      </c>
      <c r="B472" s="44"/>
      <c r="C472" s="130" t="str">
        <f>IFERROR(VLOOKUP(B472,matakuliah,2,FALSE),"")</f>
        <v/>
      </c>
      <c r="D472" s="126" t="str">
        <f>IFERROR(VLOOKUP(B472,matakuliah,3,FALSE),"")</f>
        <v/>
      </c>
      <c r="E472" s="44"/>
    </row>
    <row r="473" customHeight="1" spans="1:5">
      <c r="A473" s="126">
        <v>4</v>
      </c>
      <c r="B473" s="44"/>
      <c r="C473" s="130" t="str">
        <f>IFERROR(VLOOKUP(B473,matakuliah,2,FALSE),"")</f>
        <v/>
      </c>
      <c r="D473" s="126" t="str">
        <f>IFERROR(VLOOKUP(B473,matakuliah,3,FALSE),"")</f>
        <v/>
      </c>
      <c r="E473" s="44"/>
    </row>
    <row r="474" customHeight="1" spans="1:5">
      <c r="A474" s="126">
        <v>5</v>
      </c>
      <c r="B474" s="44"/>
      <c r="C474" s="130" t="str">
        <f>IFERROR(VLOOKUP(B474,matakuliah,2,FALSE),"")</f>
        <v/>
      </c>
      <c r="D474" s="126" t="str">
        <f>IFERROR(VLOOKUP(B474,matakuliah,3,FALSE),"")</f>
        <v/>
      </c>
      <c r="E474" s="44"/>
    </row>
    <row r="475" customHeight="1" spans="1:5">
      <c r="A475" s="126">
        <v>6</v>
      </c>
      <c r="B475" s="44"/>
      <c r="C475" s="130" t="str">
        <f>IFERROR(VLOOKUP(B475,matakuliah,2,FALSE),"")</f>
        <v/>
      </c>
      <c r="D475" s="126" t="str">
        <f>IFERROR(VLOOKUP(B475,matakuliah,3,FALSE),"")</f>
        <v/>
      </c>
      <c r="E475" s="44"/>
    </row>
    <row r="476" customHeight="1" spans="1:5">
      <c r="A476" s="126">
        <v>7</v>
      </c>
      <c r="B476" s="44"/>
      <c r="C476" s="130" t="str">
        <f>IFERROR(VLOOKUP(B476,matakuliah,2,FALSE),"")</f>
        <v/>
      </c>
      <c r="D476" s="126" t="str">
        <f>IFERROR(VLOOKUP(B476,matakuliah,3,FALSE),"")</f>
        <v/>
      </c>
      <c r="E476" s="44"/>
    </row>
    <row r="477" customHeight="1" spans="1:5">
      <c r="A477" s="126">
        <v>8</v>
      </c>
      <c r="B477" s="44"/>
      <c r="C477" s="130" t="str">
        <f>IFERROR(VLOOKUP(B477,matakuliah,2,FALSE),"")</f>
        <v/>
      </c>
      <c r="D477" s="126" t="str">
        <f>IFERROR(VLOOKUP(B477,matakuliah,3,FALSE),"")</f>
        <v/>
      </c>
      <c r="E477" s="44"/>
    </row>
    <row r="478" customHeight="1" spans="1:5">
      <c r="A478" s="126">
        <v>9</v>
      </c>
      <c r="B478" s="44"/>
      <c r="C478" s="130" t="str">
        <f>IFERROR(VLOOKUP(B478,matakuliah,2,FALSE),"")</f>
        <v/>
      </c>
      <c r="D478" s="126" t="str">
        <f>IFERROR(VLOOKUP(B478,matakuliah,3,FALSE),"")</f>
        <v/>
      </c>
      <c r="E478" s="44"/>
    </row>
    <row r="479" customHeight="1" spans="1:5">
      <c r="A479" s="126">
        <v>10</v>
      </c>
      <c r="B479" s="44"/>
      <c r="C479" s="130" t="str">
        <f>IFERROR(VLOOKUP(B479,matakuliah,2,FALSE),"")</f>
        <v/>
      </c>
      <c r="D479" s="126" t="str">
        <f>IFERROR(VLOOKUP(B479,matakuliah,3,FALSE),"")</f>
        <v/>
      </c>
      <c r="E479" s="44"/>
    </row>
    <row r="480" customHeight="1" spans="1:5">
      <c r="A480" s="126">
        <v>11</v>
      </c>
      <c r="B480" s="44"/>
      <c r="C480" s="130" t="str">
        <f>IFERROR(VLOOKUP(B480,matakuliah,2,FALSE),"")</f>
        <v/>
      </c>
      <c r="D480" s="126" t="str">
        <f>IFERROR(VLOOKUP(B480,matakuliah,3,FALSE),"")</f>
        <v/>
      </c>
      <c r="E480" s="44"/>
    </row>
    <row r="481" customHeight="1" spans="1:5">
      <c r="A481" s="126">
        <v>12</v>
      </c>
      <c r="B481" s="44"/>
      <c r="C481" s="130" t="str">
        <f>IFERROR(VLOOKUP(B481,matakuliah,2,FALSE),"")</f>
        <v/>
      </c>
      <c r="D481" s="126" t="str">
        <f>IFERROR(VLOOKUP(B481,matakuliah,3,FALSE),"")</f>
        <v/>
      </c>
      <c r="E481" s="44"/>
    </row>
    <row r="482" customHeight="1" spans="1:5">
      <c r="A482" s="126">
        <v>13</v>
      </c>
      <c r="B482" s="44"/>
      <c r="C482" s="130" t="str">
        <f>IFERROR(VLOOKUP(B482,matakuliah,2,FALSE),"")</f>
        <v/>
      </c>
      <c r="D482" s="126" t="str">
        <f>IFERROR(VLOOKUP(B482,matakuliah,3,FALSE),"")</f>
        <v/>
      </c>
      <c r="E482" s="44"/>
    </row>
    <row r="483" customHeight="1" spans="1:5">
      <c r="A483" s="126">
        <v>14</v>
      </c>
      <c r="B483" s="44"/>
      <c r="C483" s="130" t="str">
        <f>IFERROR(VLOOKUP(B483,matakuliah,2,FALSE),"")</f>
        <v/>
      </c>
      <c r="D483" s="126" t="str">
        <f>IFERROR(VLOOKUP(B483,matakuliah,3,FALSE),"")</f>
        <v/>
      </c>
      <c r="E483" s="44"/>
    </row>
    <row r="484" customHeight="1" spans="1:5">
      <c r="A484" s="126">
        <v>15</v>
      </c>
      <c r="B484" s="44"/>
      <c r="C484" s="130" t="str">
        <f>IFERROR(VLOOKUP(B484,matakuliah,2,FALSE),"")</f>
        <v/>
      </c>
      <c r="D484" s="126" t="str">
        <f>IFERROR(VLOOKUP(B484,matakuliah,3,FALSE),"")</f>
        <v/>
      </c>
      <c r="E484" s="44"/>
    </row>
    <row r="485" customHeight="1" spans="1:5">
      <c r="A485" s="131" t="s">
        <v>454</v>
      </c>
      <c r="B485" s="131"/>
      <c r="C485" s="131"/>
      <c r="D485" s="132">
        <f>IFERROR(D467*D470,0)</f>
        <v>0</v>
      </c>
      <c r="E485" s="131"/>
    </row>
    <row r="488" customHeight="1" spans="1:4">
      <c r="A488" s="111" t="s">
        <v>469</v>
      </c>
      <c r="B488" s="112"/>
      <c r="C488" s="112"/>
      <c r="D488" s="113"/>
    </row>
    <row r="489" customHeight="1" spans="1:4">
      <c r="A489" s="114" t="s">
        <v>430</v>
      </c>
      <c r="B489" s="115"/>
      <c r="C489" s="116"/>
      <c r="D489" s="117">
        <v>0</v>
      </c>
    </row>
    <row r="490" customHeight="1" spans="1:4">
      <c r="A490" s="120"/>
      <c r="B490" s="121"/>
      <c r="C490" s="122"/>
      <c r="D490" s="123"/>
    </row>
    <row r="491" ht="31.5" customHeight="1" spans="1:5">
      <c r="A491" s="133" t="s">
        <v>202</v>
      </c>
      <c r="B491" s="133" t="s">
        <v>297</v>
      </c>
      <c r="C491" s="133" t="s">
        <v>431</v>
      </c>
      <c r="D491" s="133" t="s">
        <v>300</v>
      </c>
      <c r="E491" s="125" t="s">
        <v>432</v>
      </c>
    </row>
    <row r="492" customHeight="1" spans="1:5">
      <c r="A492" s="126">
        <v>1</v>
      </c>
      <c r="B492" s="44"/>
      <c r="C492" s="130" t="str">
        <f>IFERROR(VLOOKUP(B492,matakuliah,2,FALSE),"")</f>
        <v/>
      </c>
      <c r="D492" s="126" t="str">
        <f>IFERROR(VLOOKUP(B492,matakuliah,3,FALSE),"")</f>
        <v/>
      </c>
      <c r="E492" s="44"/>
    </row>
    <row r="493" customHeight="1" spans="1:5">
      <c r="A493" s="126">
        <v>2</v>
      </c>
      <c r="B493" s="44"/>
      <c r="C493" s="130" t="str">
        <f>IFERROR(VLOOKUP(B493,matakuliah,2,FALSE),"")</f>
        <v/>
      </c>
      <c r="D493" s="126" t="str">
        <f>IFERROR(VLOOKUP(B493,matakuliah,3,FALSE),"")</f>
        <v/>
      </c>
      <c r="E493" s="44"/>
    </row>
    <row r="494" customHeight="1" spans="1:5">
      <c r="A494" s="126">
        <v>3</v>
      </c>
      <c r="B494" s="44"/>
      <c r="C494" s="130" t="str">
        <f>IFERROR(VLOOKUP(B494,matakuliah,2,FALSE),"")</f>
        <v/>
      </c>
      <c r="D494" s="126" t="str">
        <f>IFERROR(VLOOKUP(B494,matakuliah,3,FALSE),"")</f>
        <v/>
      </c>
      <c r="E494" s="44"/>
    </row>
    <row r="495" customHeight="1" spans="1:5">
      <c r="A495" s="126">
        <v>4</v>
      </c>
      <c r="B495" s="44"/>
      <c r="C495" s="130" t="str">
        <f>IFERROR(VLOOKUP(B495,matakuliah,2,FALSE),"")</f>
        <v/>
      </c>
      <c r="D495" s="126" t="str">
        <f>IFERROR(VLOOKUP(B495,matakuliah,3,FALSE),"")</f>
        <v/>
      </c>
      <c r="E495" s="44"/>
    </row>
    <row r="496" customHeight="1" spans="1:5">
      <c r="A496" s="126">
        <v>5</v>
      </c>
      <c r="B496" s="44"/>
      <c r="C496" s="130" t="str">
        <f>IFERROR(VLOOKUP(B496,matakuliah,2,FALSE),"")</f>
        <v/>
      </c>
      <c r="D496" s="126" t="str">
        <f>IFERROR(VLOOKUP(B496,matakuliah,3,FALSE),"")</f>
        <v/>
      </c>
      <c r="E496" s="44"/>
    </row>
    <row r="497" customHeight="1" spans="1:5">
      <c r="A497" s="126">
        <v>6</v>
      </c>
      <c r="B497" s="44"/>
      <c r="C497" s="130" t="str">
        <f>IFERROR(VLOOKUP(B497,matakuliah,2,FALSE),"")</f>
        <v/>
      </c>
      <c r="D497" s="126" t="str">
        <f>IFERROR(VLOOKUP(B497,matakuliah,3,FALSE),"")</f>
        <v/>
      </c>
      <c r="E497" s="44"/>
    </row>
    <row r="498" customHeight="1" spans="1:5">
      <c r="A498" s="126">
        <v>7</v>
      </c>
      <c r="B498" s="44"/>
      <c r="C498" s="130" t="str">
        <f>IFERROR(VLOOKUP(B498,matakuliah,2,FALSE),"")</f>
        <v/>
      </c>
      <c r="D498" s="126" t="str">
        <f>IFERROR(VLOOKUP(B498,matakuliah,3,FALSE),"")</f>
        <v/>
      </c>
      <c r="E498" s="44"/>
    </row>
    <row r="499" customHeight="1" spans="1:5">
      <c r="A499" s="126">
        <v>8</v>
      </c>
      <c r="B499" s="44"/>
      <c r="C499" s="130" t="str">
        <f>IFERROR(VLOOKUP(B499,matakuliah,2,FALSE),"")</f>
        <v/>
      </c>
      <c r="D499" s="126" t="str">
        <f>IFERROR(VLOOKUP(B499,matakuliah,3,FALSE),"")</f>
        <v/>
      </c>
      <c r="E499" s="44"/>
    </row>
    <row r="500" customHeight="1" spans="1:5">
      <c r="A500" s="126">
        <v>9</v>
      </c>
      <c r="B500" s="44"/>
      <c r="C500" s="130" t="str">
        <f>IFERROR(VLOOKUP(B500,matakuliah,2,FALSE),"")</f>
        <v/>
      </c>
      <c r="D500" s="126" t="str">
        <f>IFERROR(VLOOKUP(B500,matakuliah,3,FALSE),"")</f>
        <v/>
      </c>
      <c r="E500" s="44"/>
    </row>
    <row r="501" customHeight="1" spans="1:5">
      <c r="A501" s="126">
        <v>10</v>
      </c>
      <c r="B501" s="44"/>
      <c r="C501" s="130" t="str">
        <f>IFERROR(VLOOKUP(B501,matakuliah,2,FALSE),"")</f>
        <v/>
      </c>
      <c r="D501" s="126" t="str">
        <f>IFERROR(VLOOKUP(B501,matakuliah,3,FALSE),"")</f>
        <v/>
      </c>
      <c r="E501" s="44"/>
    </row>
    <row r="502" customHeight="1" spans="1:5">
      <c r="A502" s="126">
        <v>11</v>
      </c>
      <c r="B502" s="44"/>
      <c r="C502" s="130" t="str">
        <f>IFERROR(VLOOKUP(B502,matakuliah,2,FALSE),"")</f>
        <v/>
      </c>
      <c r="D502" s="126" t="str">
        <f>IFERROR(VLOOKUP(B502,matakuliah,3,FALSE),"")</f>
        <v/>
      </c>
      <c r="E502" s="44"/>
    </row>
    <row r="503" customHeight="1" spans="1:5">
      <c r="A503" s="126">
        <v>12</v>
      </c>
      <c r="B503" s="44"/>
      <c r="C503" s="130" t="str">
        <f>IFERROR(VLOOKUP(B503,matakuliah,2,FALSE),"")</f>
        <v/>
      </c>
      <c r="D503" s="126" t="str">
        <f>IFERROR(VLOOKUP(B503,matakuliah,3,FALSE),"")</f>
        <v/>
      </c>
      <c r="E503" s="44"/>
    </row>
    <row r="504" customHeight="1" spans="1:5">
      <c r="A504" s="126">
        <v>13</v>
      </c>
      <c r="B504" s="44"/>
      <c r="C504" s="130" t="str">
        <f>IFERROR(VLOOKUP(B504,matakuliah,2,FALSE),"")</f>
        <v/>
      </c>
      <c r="D504" s="126" t="str">
        <f>IFERROR(VLOOKUP(B504,matakuliah,3,FALSE),"")</f>
        <v/>
      </c>
      <c r="E504" s="44"/>
    </row>
    <row r="505" customHeight="1" spans="1:5">
      <c r="A505" s="126">
        <v>14</v>
      </c>
      <c r="B505" s="44"/>
      <c r="C505" s="130" t="str">
        <f>IFERROR(VLOOKUP(B505,matakuliah,2,FALSE),"")</f>
        <v/>
      </c>
      <c r="D505" s="126" t="str">
        <f>IFERROR(VLOOKUP(B505,matakuliah,3,FALSE),"")</f>
        <v/>
      </c>
      <c r="E505" s="44"/>
    </row>
    <row r="506" customHeight="1" spans="1:5">
      <c r="A506" s="126">
        <v>15</v>
      </c>
      <c r="B506" s="44"/>
      <c r="C506" s="130" t="str">
        <f>IFERROR(VLOOKUP(B506,matakuliah,2,FALSE),"")</f>
        <v/>
      </c>
      <c r="D506" s="126" t="str">
        <f>IFERROR(VLOOKUP(B506,matakuliah,3,FALSE),"")</f>
        <v/>
      </c>
      <c r="E506" s="44"/>
    </row>
    <row r="507" customHeight="1" spans="1:5">
      <c r="A507" s="131" t="s">
        <v>454</v>
      </c>
      <c r="B507" s="131"/>
      <c r="C507" s="131"/>
      <c r="D507" s="132">
        <f>IFERROR(D489*D492,0)</f>
        <v>0</v>
      </c>
      <c r="E507" s="131"/>
    </row>
  </sheetData>
  <mergeCells count="130">
    <mergeCell ref="F1:J1"/>
    <mergeCell ref="E10:H10"/>
    <mergeCell ref="I10:L10"/>
    <mergeCell ref="E43:H43"/>
    <mergeCell ref="I43:L43"/>
    <mergeCell ref="E75:H75"/>
    <mergeCell ref="I75:L75"/>
    <mergeCell ref="E107:H107"/>
    <mergeCell ref="I107:L107"/>
    <mergeCell ref="E139:H139"/>
    <mergeCell ref="I139:L139"/>
    <mergeCell ref="E171:H171"/>
    <mergeCell ref="I171:L171"/>
    <mergeCell ref="E203:H203"/>
    <mergeCell ref="I203:L203"/>
    <mergeCell ref="E235:H235"/>
    <mergeCell ref="I235:L235"/>
    <mergeCell ref="A272:D272"/>
    <mergeCell ref="A300:D300"/>
    <mergeCell ref="A328:D328"/>
    <mergeCell ref="A350:D350"/>
    <mergeCell ref="A378:D378"/>
    <mergeCell ref="A400:D400"/>
    <mergeCell ref="A422:D422"/>
    <mergeCell ref="A444:D444"/>
    <mergeCell ref="A466:D466"/>
    <mergeCell ref="A488:D488"/>
    <mergeCell ref="A10:A11"/>
    <mergeCell ref="A43:A44"/>
    <mergeCell ref="A75:A76"/>
    <mergeCell ref="A107:A108"/>
    <mergeCell ref="A139:A140"/>
    <mergeCell ref="A171:A172"/>
    <mergeCell ref="A203:A204"/>
    <mergeCell ref="A235:A236"/>
    <mergeCell ref="B10:B11"/>
    <mergeCell ref="B43:B44"/>
    <mergeCell ref="B75:B76"/>
    <mergeCell ref="B107:B108"/>
    <mergeCell ref="B139:B140"/>
    <mergeCell ref="B171:B172"/>
    <mergeCell ref="B203:B204"/>
    <mergeCell ref="B235:B236"/>
    <mergeCell ref="C10:C11"/>
    <mergeCell ref="C43:C44"/>
    <mergeCell ref="C75:C76"/>
    <mergeCell ref="C107:C108"/>
    <mergeCell ref="C139:C140"/>
    <mergeCell ref="C171:C172"/>
    <mergeCell ref="C203:C204"/>
    <mergeCell ref="C235:C236"/>
    <mergeCell ref="D10:D11"/>
    <mergeCell ref="D43:D44"/>
    <mergeCell ref="D75:D76"/>
    <mergeCell ref="D107:D108"/>
    <mergeCell ref="D139:D140"/>
    <mergeCell ref="D171:D172"/>
    <mergeCell ref="D203:D204"/>
    <mergeCell ref="D235:D236"/>
    <mergeCell ref="D273:D274"/>
    <mergeCell ref="D301:D302"/>
    <mergeCell ref="D329:D330"/>
    <mergeCell ref="D351:D352"/>
    <mergeCell ref="D379:D380"/>
    <mergeCell ref="D401:D402"/>
    <mergeCell ref="D423:D424"/>
    <mergeCell ref="D445:D446"/>
    <mergeCell ref="D467:D468"/>
    <mergeCell ref="D489:D490"/>
    <mergeCell ref="M10:M11"/>
    <mergeCell ref="M43:M44"/>
    <mergeCell ref="M75:M76"/>
    <mergeCell ref="M107:M108"/>
    <mergeCell ref="M139:M140"/>
    <mergeCell ref="M171:M172"/>
    <mergeCell ref="M203:M204"/>
    <mergeCell ref="M235:M236"/>
    <mergeCell ref="N10:N11"/>
    <mergeCell ref="N43:N44"/>
    <mergeCell ref="N75:N76"/>
    <mergeCell ref="N107:N108"/>
    <mergeCell ref="N139:N140"/>
    <mergeCell ref="N171:N172"/>
    <mergeCell ref="N203:N204"/>
    <mergeCell ref="N235:N236"/>
    <mergeCell ref="O10:O11"/>
    <mergeCell ref="O43:O44"/>
    <mergeCell ref="O75:O76"/>
    <mergeCell ref="O107:O108"/>
    <mergeCell ref="O139:O140"/>
    <mergeCell ref="O171:O172"/>
    <mergeCell ref="O203:O204"/>
    <mergeCell ref="O235:O236"/>
    <mergeCell ref="P10:P11"/>
    <mergeCell ref="P43:P44"/>
    <mergeCell ref="P75:P76"/>
    <mergeCell ref="P107:P108"/>
    <mergeCell ref="P139:P140"/>
    <mergeCell ref="P171:P172"/>
    <mergeCell ref="P203:P204"/>
    <mergeCell ref="P235:P236"/>
    <mergeCell ref="Q10:Q11"/>
    <mergeCell ref="Q43:Q44"/>
    <mergeCell ref="Q75:Q76"/>
    <mergeCell ref="Q107:Q108"/>
    <mergeCell ref="Q139:Q140"/>
    <mergeCell ref="Q171:Q172"/>
    <mergeCell ref="Q203:Q204"/>
    <mergeCell ref="Q235:Q236"/>
    <mergeCell ref="I103:L105"/>
    <mergeCell ref="F6:G7"/>
    <mergeCell ref="A1:C2"/>
    <mergeCell ref="H6:J7"/>
    <mergeCell ref="I38:L40"/>
    <mergeCell ref="I135:L137"/>
    <mergeCell ref="I167:L169"/>
    <mergeCell ref="A301:C302"/>
    <mergeCell ref="I71:L73"/>
    <mergeCell ref="I263:L265"/>
    <mergeCell ref="I199:L201"/>
    <mergeCell ref="I231:L233"/>
    <mergeCell ref="A329:C330"/>
    <mergeCell ref="A351:C352"/>
    <mergeCell ref="A379:C380"/>
    <mergeCell ref="A273:C274"/>
    <mergeCell ref="A467:C468"/>
    <mergeCell ref="A489:C490"/>
    <mergeCell ref="A401:C402"/>
    <mergeCell ref="A423:C424"/>
    <mergeCell ref="A445:C446"/>
  </mergeCells>
  <conditionalFormatting sqref="M12 M237:M261 O237:O261 D141:H165 D237:H261 M14:M36 D45:H69 M45:M69 D77:H101 M77:M101 M109:M133 M141:M165 O141:O165 M173:M180 O173:O197 D173:H197 M190:M197 O205:O229 M205:M229 D222:H229 M183:M185 F109:H128 D129:H133 E109:E118 F205:H206 D12:H36 O12:O36 O45:O69 O77:O101 D109:D128 O109:O133 G207:H221 D205:D221 C4 E205:E214 D276:D288 F207:F214 E215:F221">
    <cfRule type="expression" dxfId="0" priority="1" stopIfTrue="1">
      <formula>LEN(TRIM(C4))&gt;0</formula>
    </cfRule>
  </conditionalFormatting>
  <conditionalFormatting sqref="H6:J8 J3">
    <cfRule type="cellIs" dxfId="1" priority="2" stopIfTrue="1" operator="equal">
      <formula>"OK"</formula>
    </cfRule>
  </conditionalFormatting>
  <conditionalFormatting sqref="M213 O213 G213:H213">
    <cfRule type="expression" dxfId="2" priority="3" stopIfTrue="1">
      <formula>LEN(TRIM(G213))&gt;0</formula>
    </cfRule>
    <cfRule type="expression" dxfId="3" priority="4" stopIfTrue="1">
      <formula>LEN(TRIM(G213))&gt;0</formula>
    </cfRule>
  </conditionalFormatting>
  <dataValidations count="5">
    <dataValidation type="whole" operator="greaterThanOrEqual" allowBlank="1" showInputMessage="1" showErrorMessage="1" prompt="Masukkan angka" sqref="E77:H101 E12:H36 E45:H69 E173:H197 F109:H128 E237:H261 E141:H165 E109:E118 E129:H133 E205:H229">
      <formula1>0</formula1>
    </dataValidation>
    <dataValidation type="custom" allowBlank="1" showErrorMessage="1" sqref="C4">
      <formula1>IF(LEN(C4)=3,TRUE,FALSE)</formula1>
    </dataValidation>
    <dataValidation type="decimal" operator="between" allowBlank="1" sqref="O237:O262 O45:O70 O205:O230 O12:O37 O173:O198 O77:O102 O109:O134 O141:O166">
      <formula1>10</formula1>
      <formula2>100</formula2>
    </dataValidation>
    <dataValidation type="custom" allowBlank="1" showInputMessage="1" showErrorMessage="1" promptTitle="Masukkan huruf V Kapital" prompt="Masukkan hanya huruf V kapital" sqref="I12:L19 I21:L36">
      <formula1>ISNUMBER(FIND("V",I12))</formula1>
    </dataValidation>
    <dataValidation type="custom" allowBlank="1" showInputMessage="1" showErrorMessage="1" promptTitle="Masukkan hanya huruf V kapital" sqref="Q237:Q261 Q12:Q36 Q45:Q69 Q173:Q197 Q109:Q133 Q141:Q165 Q77:Q101 Q205:Q229">
      <formula1>ISNUMBER(FIND("V",Q12))</formula1>
    </dataValidation>
  </dataValidations>
  <pageMargins left="0.699305555555556" right="0.699305555555556"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1"/>
  <sheetViews>
    <sheetView showGridLines="0" workbookViewId="0">
      <selection activeCell="B2" sqref="B2"/>
    </sheetView>
  </sheetViews>
  <sheetFormatPr defaultColWidth="11.4285714285714" defaultRowHeight="12.75" outlineLevelCol="2"/>
  <cols>
    <col min="2" max="2" width="25.8571428571429" customWidth="1"/>
  </cols>
  <sheetData>
    <row r="1" spans="1:1">
      <c r="A1" s="1" t="s">
        <v>470</v>
      </c>
    </row>
    <row r="2" spans="2:3">
      <c r="B2" s="2" t="s">
        <v>298</v>
      </c>
      <c r="C2" s="2" t="s">
        <v>471</v>
      </c>
    </row>
    <row r="3" spans="2:3">
      <c r="B3" s="3" t="s">
        <v>472</v>
      </c>
      <c r="C3" s="3" t="s">
        <v>473</v>
      </c>
    </row>
    <row r="4" spans="2:3">
      <c r="B4" s="3" t="s">
        <v>326</v>
      </c>
      <c r="C4" s="3" t="s">
        <v>473</v>
      </c>
    </row>
    <row r="5" spans="2:3">
      <c r="B5" s="3" t="s">
        <v>356</v>
      </c>
      <c r="C5" s="3" t="s">
        <v>473</v>
      </c>
    </row>
    <row r="6" spans="2:3">
      <c r="B6" s="3" t="s">
        <v>357</v>
      </c>
      <c r="C6" s="3" t="s">
        <v>473</v>
      </c>
    </row>
    <row r="7" spans="2:3">
      <c r="B7" s="3" t="s">
        <v>57</v>
      </c>
      <c r="C7" s="3" t="s">
        <v>473</v>
      </c>
    </row>
    <row r="8" spans="2:3">
      <c r="B8" s="3" t="s">
        <v>358</v>
      </c>
      <c r="C8" s="3" t="s">
        <v>473</v>
      </c>
    </row>
    <row r="9" spans="2:3">
      <c r="B9" s="3" t="s">
        <v>407</v>
      </c>
      <c r="C9" s="3" t="s">
        <v>474</v>
      </c>
    </row>
    <row r="10" spans="2:3">
      <c r="B10" s="3" t="s">
        <v>475</v>
      </c>
      <c r="C10" s="3" t="s">
        <v>476</v>
      </c>
    </row>
    <row r="11" spans="2:3">
      <c r="B11" s="4" t="s">
        <v>477</v>
      </c>
      <c r="C11" s="3" t="s">
        <v>473</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catatan</vt:lpstr>
      <vt:lpstr>I. Identitas Prodi</vt:lpstr>
      <vt:lpstr>data</vt:lpstr>
      <vt:lpstr>II. Profil Lulusan</vt:lpstr>
      <vt:lpstr>III. CPL Prodi</vt:lpstr>
      <vt:lpstr>IV. Struktur Kurikulum </vt:lpstr>
      <vt:lpstr>Nama MK Baku</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Yudhi Paramartha</dc:creator>
  <cp:lastModifiedBy>Revisi</cp:lastModifiedBy>
  <dcterms:created xsi:type="dcterms:W3CDTF">2020-11-29T00:23:48Z</dcterms:created>
  <dcterms:modified xsi:type="dcterms:W3CDTF">2020-11-29T01:02:51Z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1033-9.1.0.4480</vt:lpwstr>
  </property>
</Properties>
</file>